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keepiowabeautiful.sharepoint.com/Shared Documents/Hometown Pride/Reports/2025 reports/"/>
    </mc:Choice>
  </mc:AlternateContent>
  <xr:revisionPtr revIDLastSave="445" documentId="8_{F0DB427D-DF69-49CD-B87F-888F0905072C}" xr6:coauthVersionLast="47" xr6:coauthVersionMax="47" xr10:uidLastSave="{CC92C96C-70D1-47C2-AAA8-B0AF83B7170D}"/>
  <bookViews>
    <workbookView xWindow="-108" yWindow="-108" windowWidth="23256" windowHeight="12456" xr2:uid="{67379F02-5CF3-43C2-AA35-DAE44B999689}"/>
  </bookViews>
  <sheets>
    <sheet name="Reports" sheetId="1" r:id="rId1"/>
    <sheet name="Summary Stats" sheetId="2" r:id="rId2"/>
    <sheet name="Sheet2" sheetId="3" r:id="rId3"/>
    <sheet name="Sheet3"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C39" i="2"/>
  <c r="E38" i="2" l="1"/>
  <c r="D38" i="2"/>
  <c r="B33" i="2"/>
  <c r="C33" i="2"/>
  <c r="F18" i="2"/>
  <c r="F32" i="2"/>
  <c r="D33" i="2"/>
  <c r="F3" i="2" l="1"/>
  <c r="B6" i="1"/>
  <c r="F31" i="2"/>
  <c r="F30" i="2"/>
  <c r="F29" i="2"/>
  <c r="F28" i="2"/>
  <c r="F27" i="2"/>
  <c r="F26" i="2"/>
  <c r="F25" i="2"/>
  <c r="F24" i="2"/>
  <c r="F23" i="2"/>
  <c r="F21" i="2"/>
  <c r="F20" i="2"/>
  <c r="C53" i="4" l="1"/>
  <c r="A6" i="4"/>
  <c r="A5" i="4"/>
  <c r="A4" i="4"/>
  <c r="A3" i="4"/>
  <c r="A2" i="4"/>
  <c r="A1" i="4"/>
  <c r="A10" i="4"/>
  <c r="A9" i="4"/>
  <c r="A8" i="4"/>
  <c r="A7" i="4"/>
  <c r="B12" i="3"/>
  <c r="B11" i="3"/>
  <c r="B10" i="3"/>
  <c r="B9" i="3"/>
  <c r="B8" i="3"/>
  <c r="B7" i="3"/>
  <c r="B6" i="3"/>
  <c r="B5" i="3"/>
  <c r="B4" i="3"/>
  <c r="B3" i="3"/>
  <c r="B2" i="3"/>
  <c r="E22" i="2"/>
  <c r="F22" i="2" s="1"/>
  <c r="E19" i="2"/>
  <c r="E33" i="2" s="1"/>
  <c r="F19" i="2" l="1"/>
  <c r="A11" i="4"/>
  <c r="D13" i="2" l="1"/>
  <c r="D14" i="2" s="1"/>
  <c r="C13" i="2"/>
  <c r="C38" i="2" s="1"/>
  <c r="B13" i="2"/>
  <c r="B38" i="2" s="1"/>
  <c r="E4" i="2"/>
  <c r="E13" i="2" s="1"/>
  <c r="E39" i="2" s="1"/>
  <c r="F12" i="2"/>
  <c r="F11" i="2"/>
  <c r="F10" i="2"/>
  <c r="F9" i="2"/>
  <c r="F8" i="2"/>
  <c r="F7" i="2"/>
  <c r="F6" i="2"/>
  <c r="F5" i="2"/>
  <c r="F14" i="2" s="1"/>
  <c r="E14" i="2" l="1"/>
  <c r="D39" i="2"/>
  <c r="B14" i="2"/>
  <c r="C14" i="2"/>
</calcChain>
</file>

<file path=xl/sharedStrings.xml><?xml version="1.0" encoding="utf-8"?>
<sst xmlns="http://schemas.openxmlformats.org/spreadsheetml/2006/main" count="173" uniqueCount="154">
  <si>
    <t>Hometown Pride Coach</t>
  </si>
  <si>
    <t>Year-End Highlights: Please list each of your Hometown Pride committees, along with one or two top accomplishments for each from this year</t>
  </si>
  <si>
    <t>How many projects did your Hometown Pride committees complete this year (combined total)?</t>
  </si>
  <si>
    <t>Approximately how much money did your Hometown Pride committees raise this year? (combined total) Please include grants, fundraisers, sponsorships and any other financial intake.</t>
  </si>
  <si>
    <t>Approximately how many volunteers did you have among all your Hometown Pride committees combined? (include committee members, event volunteers or anyone else that contributed to your work)</t>
  </si>
  <si>
    <t>Estimate how many hours your Hometown Pride volunteers worked (combined total). Consider time spent in committee meetings, at events, behind the scenes, writing grants, fundraising, etc.</t>
  </si>
  <si>
    <t>Please list your towns along with the number of Hometown Pride committee meetings held by each this year</t>
  </si>
  <si>
    <t>Please share 1 or 2 challenges you experienced this year</t>
  </si>
  <si>
    <t>What additional support would benefit the work you are doing? This could be support from KIB or from any other source.</t>
  </si>
  <si>
    <t>Optional - Please use this space for anything else you want to share about this year in Hometown Pride (e.g. - a success story, a lesson learned, a new resource you discovered, etc.)</t>
  </si>
  <si>
    <t>Photo</t>
  </si>
  <si>
    <t>Created By (User Id)</t>
  </si>
  <si>
    <t>Entry Id</t>
  </si>
  <si>
    <t>Entry Date</t>
  </si>
  <si>
    <t>Date Updated</t>
  </si>
  <si>
    <t>Carissa Harvey</t>
  </si>
  <si>
    <t>12 projects/events plus 5 fundraising events for projects in the works</t>
  </si>
  <si>
    <t>Albert City - 8 _x000D_
Alta - 12_x000D_
Aurelia - 8_x000D_
Lake Park - 9_x000D_
Lakeside - 1_x000D_
Marathon - 6_x000D_
Royal - 12_x000D_
Sioux Rapids - 10_x000D_
Storm Lake - 11</t>
  </si>
  <si>
    <t>Getting a few of the committees up and running (Lakeside and Marathon)</t>
  </si>
  <si>
    <t>Continued online resources, coaches meetings, etc. I have what I need! Thank you so much!</t>
  </si>
  <si>
    <t>It was a great year! The committee members are working so hard!</t>
  </si>
  <si>
    <t>https://keepiowabeautiful.org/wp-content/uploads/gravity_forms/57-d965d8fd17e5f7fdd94199a43a0037ef/2025/12/Alta-Downtown-Cleanup-May-2025.jpg</t>
  </si>
  <si>
    <t>https://keepiowabeautiful.org/wp-content/uploads/gravity_forms/57-d965d8fd17e5f7fdd94199a43a0037ef/2025/12/IMG_3435.heic</t>
  </si>
  <si>
    <t>https://keepiowabeautiful.org/wp-content/uploads/gravity_forms/57-d965d8fd17e5f7fdd94199a43a0037ef/2025/12/IMG_2541.HEIC</t>
  </si>
  <si>
    <t>https://keepiowabeautiful.org/wp-content/uploads/gravity_forms/57-d965d8fd17e5f7fdd94199a43a0037ef/2025/12/BINGO-PC-City-of-Storm-Lake.jpg</t>
  </si>
  <si>
    <t>Dan LoBianco</t>
  </si>
  <si>
    <t>Approximately 36 projects/events were completed in my 6 communities.</t>
  </si>
  <si>
    <t>Approximately $114,000 was raised in my communities.</t>
  </si>
  <si>
    <t>For this calculation, I am trying to estimate individual/unique volunteers. In other words, if the chair of my committee was at all 10 committee meetings and attended six of seven fundraising/outreach events, I will still only count her as one volunteer, not 16 instances of volunteering. With that assumption, I estimate my volunteer base total at: 132 volunteers.</t>
  </si>
  <si>
    <t>•	In Miles: Not including subcommittee meetings, they met 12 times_x000D_
•	In Baldwin: Not including subcommittee meetings, they met 11 times, &amp; 3 city council meetings_x000D_
•	In Ryan: Not including subcommittee meetings, they met 7 times . . . Decided to take a committee meeting break after finishing the ballpark projects. And fundraising for Delaware County coming to a KIB conclusion, they will regroup after the first of the year to decide a reconfiguration of this committee work._x000D_
•	In Manchester: There were 11 committee meetings and members met with City Council (agenda items) twice._x000D_
•	In Greeley: 10 committee meetings _x000D_
•	In Dundee: 2 over-all committee meetings . . . once they had the two-phase park equipment installations accomplished, the bulk of the momentum and the priorities of active committee members waned and City staff, mayor and committee chair decided they could not justify such lightly attend full committee meetings and thus, became smaller subcommittees to take on such big undertakings (for a community this size) as the banners design and installation, as well as hosting the RAGBRAI stop.</t>
  </si>
  <si>
    <t>As I write this report, I realize not coach-level, but committee-level training on recruiting volunteers, recording volunteer data and succession planning.</t>
  </si>
  <si>
    <t>https://keepiowabeautiful.org/wp-content/uploads/gravity_forms/57-d965d8fd17e5f7fdd94199a43a0037ef/2025/12/dog-park-14.png</t>
  </si>
  <si>
    <t>https://keepiowabeautiful.org/wp-content/uploads/gravity_forms/57-d965d8fd17e5f7fdd94199a43a0037ef/2025/12/RAGBRAI-LII-.jpg</t>
  </si>
  <si>
    <t>Margo Underwood, Pocahontas County Hometown Pride Community Coach - 2025 Annual Report</t>
  </si>
  <si>
    <t>26 Projects</t>
  </si>
  <si>
    <t>230 Volunteers</t>
  </si>
  <si>
    <t>7,100 Hours</t>
  </si>
  <si>
    <t>Fonda Hometown Pride - 11 Meetings_x000D_
Gilmore City Hometown Pride - 11 Meetings_x000D_
Havelock Hometown Pride - 11 Meetings_x000D_
Laurens Hometown Pride - 10 Meetings_x000D_
Plover Hometown Pride - 11 Meetings_x000D_
Pocahontas Hometown Pride - 11 meetings_x000D_
Rolfe Hometown Pride - 9 Meetings_x000D_
Varina Hometown Pride - 11 meetings_x000D_
_x000D_
Palmer Hometown Pride does not have an official committee at this time.  The Mayor and City Council receive information from the Community Coach about upcoming grant opportunities.</t>
  </si>
  <si>
    <t>Recruiting new volunteers in each of the Hometown Pride Committees is an ongoing process and one that is important to keep each Committee vibrant and engaged throughout the year.  As the Coach, I encourage each Committee to discuss this topic annually and reach out to new committee members.</t>
  </si>
  <si>
    <t>New grant opportunities and programs available to our Hometown Pride Committees are always valuable information.  New professional development opportunities for Coaches and webinars for committee members would also be helpful.</t>
  </si>
  <si>
    <t>The Pocahontas County Kaleidoscope Project was successfully completed in 2025.  There are now 11 large kaleidoscopes installed throughout Pocahontas County thanks to partnerships with the Pocahontas County Foundation, PCEDC and the Pocahontas County Visioning Committee.  An Iowa Tourism Grant was recently received to promote the new kaleidoscopes outside of Iowa in the surrounding states. _x000D_
_x000D_
The Pocahontas County Leadership Program received a SPARK Leadership Grant to plan a 2026 Inspire Poco Leadership Program.  Hometown Pride Leaders and Committee Members will be invited to attend this program.</t>
  </si>
  <si>
    <t>https://keepiowabeautiful.org/wp-content/uploads/gravity_forms/57-d965d8fd17e5f7fdd94199a43a0037ef/2025/12/2025-Sunset-Park-Shelter-House-with-Foundation-Logo.jpeg</t>
  </si>
  <si>
    <t>https://keepiowabeautiful.org/wp-content/uploads/gravity_forms/57-d965d8fd17e5f7fdd94199a43a0037ef/2025/12/2025-School-Park-Playground-Equipment-Dedication-Ribbon-Cutting-10-15-25.JPG</t>
  </si>
  <si>
    <t>https://keepiowabeautiful.org/wp-content/uploads/gravity_forms/57-d965d8fd17e5f7fdd94199a43a0037ef/2025/12/2025-Bottle-Filler-on-Restroom-with-HP-Committee-8-11-25.jpg</t>
  </si>
  <si>
    <t>https://keepiowabeautiful.org/wp-content/uploads/gravity_forms/57-d965d8fd17e5f7fdd94199a43a0037ef/2025/12/2025-Drums-in-City-Park-with-Children-1-October.jpeg</t>
  </si>
  <si>
    <t>https://keepiowabeautiful.org/wp-content/uploads/gravity_forms/57-d965d8fd17e5f7fdd94199a43a0037ef/2025/12/2025-Varina-Kaleidoscope-with-Steps.jpg</t>
  </si>
  <si>
    <t>Katie Steffensmeier</t>
  </si>
  <si>
    <t>Delaware-  Received the Lamberti Volunteer of the Year award from Keep Iowa Beautiful for their amazing park project and are continuing momentum with a park plan, a year packed with events and enhancements to the park like new picnic tables and trash receptacles and starting the next chapter of park plans.  _x000D_
_x000D_
Earlville fundraised for beautiful street banners and way-finding signage on the North end of town to welcome visitors and locals.  Designed with a patriotic theme, a nod to their huge fireworks celebration each year, the banners feature local businesses and veterans and the signage coming to town is much larger and easier to see.</t>
  </si>
  <si>
    <t>12 total</t>
  </si>
  <si>
    <t>This was more of a lull year trying to get project ordered completed -  With sponsorships/fundraisising -  $1,500</t>
  </si>
  <si>
    <t>60 volunteers</t>
  </si>
  <si>
    <t>210 hours</t>
  </si>
  <si>
    <t>Earlville -  8   (We met half virtually over the phone and half in person, because we are down to 2 on the committee, and we just worked on getting the projects completed.  _x000D_
_x000D_
Delaware -   20 - Often time we were meeting twice a month just to help plan upcoming events, make final arrangements etc.</t>
  </si>
  <si>
    <t>Motivation in different forms:_x000D_
_x000D_
1.  For Earlville, to get  volunteers to work on their project so we didn't lose grant monies._x000D_
2.  For Delaware, they did so much for the park project, they wanted to take a break, so just letting them also still think big about other ideas and help them get movitavation to start the next phase of the project :)  I FINALLY talked them into doing a park plan!</t>
  </si>
  <si>
    <t>I think the Delaware Committee was very excited about getting the volunteer award and it helped them realize they are part of a bigger picture of success.  I think a lot of these programs can be daunted by the money etc... and having a person outside of their community helps bring new ideas and resources to the mix.  _x000D_
_x000D_
I also think something small and seemingly simple can have a huge impact... Banners for example.  Just adding those banners and additional signage in Earlville has really transformed the main street and put the small town on the map in a big way.</t>
  </si>
  <si>
    <t>https://keepiowabeautiful.org/wp-content/uploads/gravity_forms/57-d965d8fd17e5f7fdd94199a43a0037ef/2025/12/11-2025-Earlville-Signage.jpg</t>
  </si>
  <si>
    <t>https://keepiowabeautiful.org/wp-content/uploads/gravity_forms/57-d965d8fd17e5f7fdd94199a43a0037ef/2025/12/11-2025-Banner-Legion-Post.jpg</t>
  </si>
  <si>
    <t>https://keepiowabeautiful.org/wp-content/uploads/gravity_forms/57-d965d8fd17e5f7fdd94199a43a0037ef/2025/12/20250604_173449.jpg</t>
  </si>
  <si>
    <t>https://keepiowabeautiful.org/wp-content/uploads/gravity_forms/57-d965d8fd17e5f7fdd94199a43a0037ef/2025/12/KIB-AWard-with-Swings.jpg</t>
  </si>
  <si>
    <t>https://keepiowabeautiful.org/wp-content/uploads/gravity_forms/57-d965d8fd17e5f7fdd94199a43a0037ef/2025/12/11-2025-Tree-lighting-with-snow-2.jpg</t>
  </si>
  <si>
    <t>https://keepiowabeautiful.org/wp-content/uploads/gravity_forms/57-d965d8fd17e5f7fdd94199a43a0037ef/2025/12/10-2025-Trunk-or-treat-crowd-2.jpg</t>
  </si>
  <si>
    <t>https://keepiowabeautiful.org/wp-content/uploads/gravity_forms/57-d965d8fd17e5f7fdd94199a43a0037ef/2025/12/10-2025-Trunk-or-treat-2-with-dog.jpg</t>
  </si>
  <si>
    <t>Jessica Walker</t>
  </si>
  <si>
    <t>Center Point - 5 meetings (Lack of committee engagement until recent city administrator turnover. New point person is parks &amp; rec director, Ryan Anderson, he has helped to re-engage the committee and we have great momentum heading into 2026.)_x000D_
Hills - 12 meetings_x000D_
Shellsburg - 16 meetings_x000D_
Springville - 5 meetings (We had challenges coordinating committee members availability and had to reschedule several meetings.)_x000D_
Walker - 11 meetings</t>
  </si>
  <si>
    <t>Lack of funding, volunteer burnout.</t>
  </si>
  <si>
    <t>Any funding sources or best practices for fundraising are always beneficial! Community spotlights of projects and volunteers are a wonderful way to recognize the communities and volunteers for the work they are doing, as well as spreading awareness of the HTP program and its impact.</t>
  </si>
  <si>
    <t>The University of Iowa Office of Community Engagement and Community Engaged Art Program is a WONDERFUL partnership and resource for accomplishing public art projects in our communities. Their team is amazing to work with, they helped us pivot when we had challenges with our Hills Hometown Pride Mural Project and truly helped us see the project through to completion. I can't recommend this program enough.</t>
  </si>
  <si>
    <t>https://keepiowabeautiful.org/wp-content/uploads/gravity_forms/57-d965d8fd17e5f7fdd94199a43a0037ef/2025/12/20250610-151046-754-Mural1.jpg</t>
  </si>
  <si>
    <t>https://keepiowabeautiful.org/wp-content/uploads/gravity_forms/57-d965d8fd17e5f7fdd94199a43a0037ef/2025/12/Hills-Hometown-Pride-Mural.jpg</t>
  </si>
  <si>
    <t>https://keepiowabeautiful.org/wp-content/uploads/gravity_forms/57-d965d8fd17e5f7fdd94199a43a0037ef/2025/12/Music-in-the-Park-6.16.25_4.jpg</t>
  </si>
  <si>
    <t>https://keepiowabeautiful.org/wp-content/uploads/gravity_forms/57-d965d8fd17e5f7fdd94199a43a0037ef/2025/12/Walker-1.jpg</t>
  </si>
  <si>
    <t>https://keepiowabeautiful.org/wp-content/uploads/gravity_forms/57-d965d8fd17e5f7fdd94199a43a0037ef/2025/12/Bridge-light-installation.jpg</t>
  </si>
  <si>
    <t>https://keepiowabeautiful.org/wp-content/uploads/gravity_forms/57-d965d8fd17e5f7fdd94199a43a0037ef/2025/12/IMG_0140.mp4</t>
  </si>
  <si>
    <t>Tricia Wagner</t>
  </si>
  <si>
    <t>Maquoketa - 48 (includes their sub-committees)_x000D_
Peosta - 14_x000D_
Holy Cross - 20_x000D_
Sageville - 6_x000D_
Asbury - 12_x000D_
Sabula - 10</t>
  </si>
  <si>
    <t>The only challenge I had this year is getting the current Mayor of Sageville to allow the HP committee to meet and work on the projects they would like to do; projects that came out of the Strategic Plan we did at the beginning of the year.  He is very controlling of the committee and unfortunately is hindering their success.  He is a different mayor than the mayor who was in place when the city council signed on with KIB for the HP program, so had a different mentality about volunteers.  I continue to follow up and try to get things moving along.</t>
  </si>
  <si>
    <t>I feel like Lorin and Andy have done so many wonderful things for us, that I truly can't think of anything else.  We have had more than one meeting regarding this very question and they have provided the support we requested every time, and continue to look for funding sources to share with us and other ongoing research and activities.</t>
  </si>
  <si>
    <t>I have already shared my experience that for a HP committee to be successful, they must have full support from the city council.  I would like to just share that this has rung true again.  The Sabula city council while supportive in the fact that they contracted to be a HP community, they had not been hands-on or fiscally supportive leaving the committee only able to manage small projects and community events.  The residents just elected a new mayor and this has created excitement with the HP committee, especially the chairperson, as the new mayor is very interested in helping the committee do some bigger projects.  They are even discussing creating an endowment fund, something even 6 months ago they would never even have given consideration.  The lesson learned I guess is things change, so if a committee is struggling because of a lack in City's support, the committee should keep doing what they can; keep trying to get the city council's attention; and be patient and ready when things do change.</t>
  </si>
  <si>
    <t>https://keepiowabeautiful.org/wp-content/uploads/gravity_forms/57-d965d8fd17e5f7fdd94199a43a0037ef/2025/12/Holy-Cross-Pickleball-Tennis-Court-Ribbon-Cutting-Event.jpg</t>
  </si>
  <si>
    <t>https://keepiowabeautiful.org/wp-content/uploads/gravity_forms/57-d965d8fd17e5f7fdd94199a43a0037ef/2025/12/Holy-Cross-Side-by-side-scavenger-hunt-participants-getting-instructions.jpg</t>
  </si>
  <si>
    <t>https://keepiowabeautiful.org/wp-content/uploads/gravity_forms/57-d965d8fd17e5f7fdd94199a43a0037ef/2025/12/Holy-Cross-Side-by-side-Scavenger-Hunt-participants-at-the-new-Pickleball-Tennis-Courts.jpg</t>
  </si>
  <si>
    <t>https://keepiowabeautiful.org/wp-content/uploads/gravity_forms/57-d965d8fd17e5f7fdd94199a43a0037ef/2025/12/Holy-Cross-mural-ribbon-cutting.jpg</t>
  </si>
  <si>
    <t>https://keepiowabeautiful.org/wp-content/uploads/gravity_forms/57-d965d8fd17e5f7fdd94199a43a0037ef/2025/12/Peostas-Kelly-Oaks-Park-Trail-Loop-Playground-with-ADA-pour-in-place-surface.JPG</t>
  </si>
  <si>
    <t>https://keepiowabeautiful.org/wp-content/uploads/gravity_forms/57-d965d8fd17e5f7fdd94199a43a0037ef/2025/12/Glovik-Park-left-to-right-Stage-New-Tree-Stone-Benches-New-Sidewalk-Park-Sign-Digital-Sign-Sensory-Play-Area-Restrooms-Tables-Unbrellas.jpeg</t>
  </si>
  <si>
    <t>https://keepiowabeautiful.org/wp-content/uploads/gravity_forms/57-d965d8fd17e5f7fdd94199a43a0037ef/2025/12/Glovik-Park-Stage-Dance-Floor.jpg</t>
  </si>
  <si>
    <t>Marla Quinn</t>
  </si>
  <si>
    <t>Andrew: 2. Had tried multiple times to get a committee together. I had recently learned that they had an existing group who could use some direction on ballpark improvements._x000D_
_x000D_
Colesburg: 2. This committee is busy with other projects. But they were wrapping up the second welcome sign. For the little we met, we still got things done. _x000D_
_x000D_
Delaware Co: 7_x000D_
_x000D_
Delhi: 10_x000D_
_x000D_
Edgewood: N/A. I could not get a sub committee going._x000D_
_x000D_
Hopkinton: 10_x000D_
_x000D_
West Branch: 1 It wasn't for lack of trying._x000D_
_x000D_
Stanwood: 1 I have one contact person who is focused on Fun Fest.</t>
  </si>
  <si>
    <t>Keeping committees engaged, communicating with committees via email and text._x000D_
_x000D_
The new Delhi committee member got essentially harassed by some community members for her sidewalk topic and engagement.</t>
  </si>
  <si>
    <t>It would be great if a few donors could support a competitive KIB grant that KIB communities could apply to.</t>
  </si>
  <si>
    <t>N/A</t>
  </si>
  <si>
    <t>https://keepiowabeautiful.org/wp-content/uploads/gravity_forms/57-d965d8fd17e5f7fdd94199a43a0037ef/2025/12/DelhiSidewalkPresentation.jpg</t>
  </si>
  <si>
    <t>https://keepiowabeautiful.org/wp-content/uploads/gravity_forms/57-d965d8fd17e5f7fdd94199a43a0037ef/2025/12/StanwoodFunFest.jpg</t>
  </si>
  <si>
    <t>https://keepiowabeautiful.org/wp-content/uploads/gravity_forms/57-d965d8fd17e5f7fdd94199a43a0037ef/2025/12/BigCheckPictureForColesburgPark.jpeg</t>
  </si>
  <si>
    <t>Dylan Michels</t>
  </si>
  <si>
    <t>100ish hours</t>
  </si>
  <si>
    <t>New Vienna – 11 Committee meetings_x000D_
Luxemburg – 14 Committee meetings_x000D_
Worthington – 8 Committee meetings_x000D_
_x000D_
Worthington has fallen off meeting monthly and has been on a meet as needed basis. We’ve struggled with keeping members as most are aging and wanting less responsibilities and another had a child recently and doesn’t have the time to devote to the group like she did. We are still actively recruiting, but it has slowed down a lot compared to previous years.</t>
  </si>
  <si>
    <t>New Vienna – Progression on Schaetzels Tavern for the Community Catalyst grant has been slow. The pace is far below what we had last year and we are consistently pushing the owner on the pace. May need to ask for an extension on the project._x000D_
_x000D_
Worthington – Volunteer participation has slowed. Current committee has wanted to meet less regularly and do less events and fundraisers. Several committee members have left citing that they no longer have time to devote towards projects.</t>
  </si>
  <si>
    <t>None at this time. Lorin and Andy have been very supportive throughout the life of the program and consistently provide opportunities for further learning, development, and guidance. I feel that there are plenty of resources available to assist me.</t>
  </si>
  <si>
    <t>Volunteer motivation and momentum is one of the hardest things to keep going. Volunteers can get exhausted if you tackle too much in succession but can become unmotivated if you wait too long between projects and fundraisers. It’s difficult to find that balance with your committees and each group is a little different._x000D_
_x000D_
_x000D_
To view more photos of events, projects, etc. for my communities, please visit: https://eciadbq-my.sharepoint.com/:f:/g/personal/dmichels_eciadbq_onmicrosoft_com/IgDte9CAj2pDRa_J-USRRjFaAXWUmD_gonvT6PCNdfizrZw?e=l7xWae</t>
  </si>
  <si>
    <t>https://keepiowabeautiful.org/wp-content/uploads/gravity_forms/57-d965d8fd17e5f7fdd94199a43a0037ef/2025/12/DACF-Awards-Photo-Luxemburg.jpg</t>
  </si>
  <si>
    <t>https://keepiowabeautiful.org/wp-content/uploads/gravity_forms/57-d965d8fd17e5f7fdd94199a43a0037ef/2025/12/Music-in-the-Park-2025.jpg</t>
  </si>
  <si>
    <t>https://keepiowabeautiful.org/wp-content/uploads/gravity_forms/57-d965d8fd17e5f7fdd94199a43a0037ef/2025/12/KLB-Team-Photo-at-Golf-Tournament.jpg</t>
  </si>
  <si>
    <t>https://keepiowabeautiful.org/wp-content/uploads/gravity_forms/57-d965d8fd17e5f7fdd94199a43a0037ef/2025/12/DACF-Awards-Photo-New-Vienna.jpg</t>
  </si>
  <si>
    <t>https://keepiowabeautiful.org/wp-content/uploads/gravity_forms/57-d965d8fd17e5f7fdd94199a43a0037ef/2025/12/Trunk-or-Treat-NV.JPEG</t>
  </si>
  <si>
    <t>https://keepiowabeautiful.org/wp-content/uploads/gravity_forms/57-d965d8fd17e5f7fdd94199a43a0037ef/2025/12/DJI_0108.JPG</t>
  </si>
  <si>
    <t>https://keepiowabeautiful.org/wp-content/uploads/gravity_forms/57-d965d8fd17e5f7fdd94199a43a0037ef/2025/12/Summer-Volleyball-League-4.jpg</t>
  </si>
  <si>
    <t>Amanda Dupont</t>
  </si>
  <si>
    <t>La Motte 11_x000D_
Preston 10_x000D_
Rickardsville 5</t>
  </si>
  <si>
    <t>Grant funds available for local projects</t>
  </si>
  <si>
    <t>https://keepiowabeautiful.org/wp-content/uploads/gravity_forms/57-d965d8fd17e5f7fdd94199a43a0037ef/2025/12/City-of-Rickardsville-Town-Hall-Discussion-Groups.pdf</t>
  </si>
  <si>
    <t>https://keepiowabeautiful.org/wp-content/uploads/gravity_forms/57-d965d8fd17e5f7fdd94199a43a0037ef/2025/12/Preston-Area-Rec-Area-Map.pdf</t>
  </si>
  <si>
    <t>https://keepiowabeautiful.org/wp-content/uploads/gravity_forms/57-d965d8fd17e5f7fdd94199a43a0037ef/2025/12/Preston-Business-Map.pdf</t>
  </si>
  <si>
    <t>Jennifer Walker</t>
  </si>
  <si>
    <t>$20,000 - $25,000...I haven't tracked this, but know that it's fallen off dramatically due to fewer grants.</t>
  </si>
  <si>
    <t>75-80</t>
  </si>
  <si>
    <t>CCEDCO (Bennett) – 4_x000D_
Mechanicsville – 7_x000D_
Tipton – 7-8_x000D_
_x000D_
CCEDCO was dormant until the second half of the year but has started to meet regularly now that they have projects. Mechanicsville and Tipton have had gap months between projects.</t>
  </si>
  <si>
    <t>My challenge with HP has been that I’ve expected committees to be more consistent and felt like I was doing something wrong if I couldn’t keep it moving. But, in hearing more and spending more time with communities, it really seems more the norm than the exception that these small-town volunteer groups ebb and flow in membership and continuity.  Managing volunteer groups is always challenging and as a “coach” with no real authority or decision-making power, it can be difficult.</t>
  </si>
  <si>
    <t>Thanks – I can't think of anything, but you’ve been doing a great job, Lorin and Andy. Lots of good things happening in the right direction!</t>
  </si>
  <si>
    <t>Projects</t>
  </si>
  <si>
    <t>Fundraising</t>
  </si>
  <si>
    <t>Volunteers</t>
  </si>
  <si>
    <t>Volunteer Hours</t>
  </si>
  <si>
    <t>*Keeping the Delaware County Committees engaged when they have the knowledge their state funding for a coach is coming to an end.
*The other challenge is the head-butting amongst small town, good-intentioned volunteers/committee members with their own priorities; and adding that to city officials (mostly the elected ones) with other priorities and the added pressure of less and less local tax funding available in Iowa - - - very, very tight budgets with few extra $s for these community-building initiatives.</t>
  </si>
  <si>
    <t xml:space="preserve">https://keepiowabeautiful.org/wp-content/uploads/gravity_forms/57-d965d8fd17e5f7fdd94199a43a0037ef/2025/12/IMG_0210.heic </t>
  </si>
  <si>
    <t>Money</t>
  </si>
  <si>
    <t>Hours</t>
  </si>
  <si>
    <t>8+12+8+9+1+6+12+10+11</t>
  </si>
  <si>
    <t>12+11+7+11+10+2</t>
  </si>
  <si>
    <t>11+11+11+10+11+11+9+11</t>
  </si>
  <si>
    <t>8+20</t>
  </si>
  <si>
    <t>5+12+16+5+11</t>
  </si>
  <si>
    <t>48+14+20+6+12+10</t>
  </si>
  <si>
    <t>2+2+7+10+10+1+1</t>
  </si>
  <si>
    <t>11+14+8</t>
  </si>
  <si>
    <t>11+10+5</t>
  </si>
  <si>
    <t>4+7+8</t>
  </si>
  <si>
    <t>Fonda Hometown Pride Committee - Planned and coordinated a very successful community dedication and ribbon-cutting for the new playground equipment installed in School Park.  Raised over $100,000 to install two new pickleball courts in North Park.  Project will be completed in 2026.
Gilmore City Hometown Pride Committee - Received a High Impact Grant from the Pocahontas County Foundation and Installed a new shelter house in Sunset Park.
Havelock Hometown Pride Committee - Installed a second outdoor musical instrument (drums) in City Park's Music Garden.  Received a Build with Bags Grant to purchase two new picnic tables for the shelter house in City Park.
Laurens Hometown Pride Committee - Established a Laurens Community Projects Fund to receive donations for future Hometown Pride Projects.  The Committee Advised Fund will be managed by the Laurens Hometown Pride Committee.  Received grant funding to design and fabricate two outdoor signs to install at Sportsman's Park Pond to explain the restoration process of Sportsman's Park Pond.  The City of Laurens received a $433,000 State Recreation Trail Grant to construct a 2.2-mile limestone trail northwest of Laurens.
Plover Hometown Pride Committee - Partnered with the Plover Fire Department to write and submit a grant application for new Turn-Out Gear for Firefighters, Secured a grant to purchase four new Hand-Held Radios for the Fire Department.
Pocahontas Hometown Pride Committee - Partnered with other organizations to assist with the community's 155th Celebration.  Raised funds and completed a new handicap accessible patio in Heritage Park to provide improved access and seating in this popular downtown park.  Received a Build with Bags Grant to purchase 4 recycled plastic benches for the Basketball Court in Elbert Park.
Rolfe Hometown Pride Committee - Received a $5,000 grant from Alliant Energy and Trees Forever to purchase and plant 23 new trees in the community.   Painted the Rolfe Community Center's interior walls in the restrooms, hallway and entryway.  A Paint Iowa Beautiful Grant was received to purchase the paint for this project.
A County Foundation Grant was received to purchase and install a bottle filling station, bike repair station and new landscape timbers for Wilcox Park and Campground.
Varina Hometown Pride Committee - Received a County Foundation Grant to install new handicap accessible sidewalks in City Park (Phase 2).  Partnered with the City to plan Varina's 125 City Celebration which was a very successful event.  Received a Paint Iowa Beautiful Grant to paint/stripe Pickleball boundaries on the BB Court.</t>
  </si>
  <si>
    <t>New Vienna
• Received funding from the Dyersville Area Community Foundation for banners on main street.
• Performed a park outreach survey to get the community perspective on investing in the city park.
        - Created a parks subcommittee to work towards park improvements
	- Hosted a trunk or treat fundraiser and raised over $2000 towards park improvements. 
• Several improvements were made on the old Schaetzles Tavern building in downtown New Vienna, such as:
        - HVAC installation
	- Plumbing Rough Ins
	- Women’s restroom completed
	- Structural columns replaced
	- Exterior brickwork redone
Worthington
• Completed the decorative lights project for Veteran’s Memorial Park
     - Electrical wiring ran
     - Cement poured
     - Lights connected and operational
• Hosted several community events
     - Night in Ghana Community Event
     - Movie day community event at the community center
Luxemburg
• First phase of park trail completed! 
       - Completed paving of Park Trail
       - Park amenities added
                     Dog waste stations
                     Ball rentals for park stations
                     Pavilion billboard for events
        - Received Dyersville Area Community Foundation Grant to fund planters to block drivers from going through newly paved trail
• Hosted several community fundraising events
        - Scavenger Hunt
        - Golf Tournament
        - 2 Bowling Tournaments
        - Music in the park
        - Many more!</t>
  </si>
  <si>
    <t>Maquoketa - completed the fundraising for and construction of the Green Space, now named Glovik Park, including the stage and restroom structures, sensory play area, tables, sidewalks, and some of the trees.  They also held their first annual Halloween Spooktacular multi-event community-wide celebration.  They were also awarded a $5k grant to help continue their annual Summer Concert Series next summer, now called Music in the Park (Glovik Park).
Peosta - secured a $50K T-Mobile Hometown Grant to help complete the pavilion in Kelly Oaks Park, agreed on a design, and have accepted a bid which was approved by the city council with construction set to begin in the spring.  They completed the playground in Kelly Oaks Park including an accessible pour-in-place surface, and have mapped out the new holes for the disc golf course which will be installed around the trail loop in the spring.  They also were awarded a $50K IDNR REAP Open Spaces grant for the trail connection between Kelly Oaks Park and Burds Road along Cox Springs Rd to provide safe access for nearby neighborhoods and students at the school on Burds Road.
Holy Cross - awarded $12K AARP Challenge grant (pickleball/tennis courts) and fundraised over $70K total for the completion of the new pickleball/tennis courts and their community's signature mural; both completed over the summer.  Held their first Side-by-Side Ride fundraiser in the fall, raising $X. 
Sageville - completed a community-wide survey to obtain feedback on priority projects and with the information, completed a Strategic Plan.
Asbury -  completed a community-wide survey and several pop-up events to obtain feedback on specific priority projects for their parks and open spaces, and with the information, completed a draft engineer's Parks &amp; Recreation Master Plan which is being finalized.
Sabula - held their first annual Community Potluck in the "Park"- ing lot with live music and games with the goal to bring the fulltime residents and the summer residents together.  They will host this again this spring/early summer, possibly in the park.  They also have decided on the logistics of the mural that they intend to have repainted on the train bridge walls; putting the murals (two sides under the bridge) on canvas and displaying on metal poles so it can be removed in the winter to preserve them and to avoid further damage to the train bridge walls themselves.  They also have draft renderings from an artist originally from Sabula and have provided their final changes to the artist, and plan to have the murals completed and ready to display in the spring.</t>
  </si>
  <si>
    <t>Andrew: Finally formed a committee; Created a concept map for ballpark improvements.
Colesburg: Developed volunteer fire department case statement to construct an addition to the existing fire station; Secured a neighboring county hospital foundation grant for $5,000 for small city park improvements. 
Delaware Co: Developed a survey to gauge interest in a recreational trail.
Delhi: One new committee member who dove into completing the sidewalk grid; Matt Burkey, Safe Routes to School Coordinator discussed planning options with the committee.
Edgewood: N/A
Hopkinton: Developed logos for the library and the pool.
West Branch: Had a great project strategizing meeting about a trail connector project.
Stanwood: Developed city logo; Secured $4,000 foundation grant for the main Stanwood Fun Fest vendor.</t>
  </si>
  <si>
    <t>La Motte- Kris Haxmeier, Lori Clasen, Bill Borrenpohl, Andrea Bishop, Carisa Schiffer, Tayler Boeckenstead
In the final stages of completing the multi use court. This project involved taking the current basketball court and completing redoing it to allow for two games of basketball and multiple games of pickle ball, once finished. The city received 2 local grants, city support and did very well on their fundraising efforts. This is expected to be completed spring of 2026, due to painting the court. 
Preston- Megan Driscoll, Sheryl Ganzer, Nancy Keiffer
2025 was the first year for Preston's Farmer's Market and it was a success. They found it to be a lot of work, but very successful. They averaged between 7-10 vendors on a regular basis and had food trucks pop in from time to time, which went over very well. The group also was able to secure a small, local grant to help get community maps printed. These maps highlight all recreation activities in the community and where one can get their basic needs met: food, health care, public services, etc. 
Rickardsville- Mary Ann Knap, Dave Ernzen, April Ernzen, Jill Paisley, Andy Katrichis, Carmen Dunkel, Amy Errthum
Our main goal, which has been for the past 3 1/2 years is to find a way to secure additional funds to support a community center space, that is available 12 months of the year. The group has worked tirelessly researching and writing grants for this, to come up short handed. We have explored fundraising efforts and the group is working on obtaining a 501c3 status for this. In April 2025, the group hosted a round table discussion that has 3 parts: round table where community members were invited to participate; open house style that was done during the communities 4H Easter Egg Hunt; and an online form to be completed. WE had great success with this, which helped reaffirm the direction the group was going and provided ideas for the future.</t>
  </si>
  <si>
    <t>CCEDCO – CCEDCO has offered the HP benefits to member cities in Cedar County. This year, we were able to develop projects with the City of Bennett. A company donated 2 derelict buildings and the property to the City. Bennett, the school district, and the community are coming up with a reuse plan along with projects that are taking place at school district green space about 1 block away. We’ve held a community input session with a lot of good ideas the city hadn’t considered and the meetings in early 2026 will be to lay out a plan for reuse.
Mechanicsville – they have some good projects in the works and are poised to continue after their HP contract ends this year. They held their 2nd annual Party in the Park in late August and are already working on plans for next year’s event. A younger group of residents are joining forces with an older group to help them revive and carry on their bingo nights for the community, which will serve as fundraisers for the community events.
Tipton – The Park/HP committee was able to complete grant-related projects to purchase equipment such as pickle ball wind nets, play equipment, a new ice rink liner. After those grants and projects were secured, the Hardacre Theater board along with city staff reached out to me to help them wrap up some grants and to send an appeal letter to get the Hardacre open in the coming year.</t>
  </si>
  <si>
    <t>•	In Miles: 
o	Combined Fund Raising events and earned grant awards received influx of cash for the splash pad through over a dozen funding sources.
o	Achieved 501(c)3 status
o	Thus, making the number one accomplishment: achieving a funding level enabling the group working toward a spring 2026 bidding process.  
•	In Baldwin: 
o	Funding events reached the total Pavilion Packet goal and thus:
o	In November, the City approved bidding on the park pavilion project. Three-document bid package was sent out and bids are due the first week on January.
•	In Ryan: Easily the number one accomplishment in Ryan was the completion of all projects for their baseball/softball “World’s Largest Umpire” complex. In 2025:
o	Water mitigation system was imbedded,
o	ADA accessibility paving was completely implemented,
o	Additional seating was added,
o	And a new lighting system was installed.
•	In Manchester: 
o	A $20,000 IEDA Rural Innovative Housing Planning Grant application was completed &amp; fully funded.
o	However, easily the number 1 2025 accomplishment of the Manchester Hometown Pride committee was the May ribbon cutting and opening of the first dog park in Delaware County.
•	In Greeley: 
o	Completion of five sets of seasonal banners for the community’s antique replica light poles was accomplished, and the first three installations were completed and rotation turned over to the volunteer fire department.
o	Also, ribbon cutting on the veterans’ memorial.
o	Completed the case statement and objectives for the community garden. Garden received state of Iowa not-for-profit status  and filed for federal 501(c)3 status.
•	In Dundee: Grant funding and implementation of a new historic lamp banner program accomplished, leading to:
•	The successful hosting of a stop on the 2025 RAGBRAI.</t>
  </si>
  <si>
    <t>Albert City - Raised over $3,000 by managing the local ball fields concession stands. Scoped out a park improvement project that they will apply for grants for in 2026.
Alta - Hosted a successful town celebration they plan to continue to grow - Alta Hometown Days. Partnered with a student to develop a new town logo. 
Aurelia - Was awarded a grant from Trees for Kids. Organized a successful planting event as a result of the grant.
Lake Park - Raised $1.6 million through grants and donations for a park improvement project. Hosted multiple community events.
Lakeside - Met once and is optimistic for 2026.
Marathon - Scoped out a park improvement they will be applying for grants for. Hosted a Soup Supper with Santa.
Royal - Installed a community mural and were awarded a grant from Trees for Kids.
Sioux Rapids - Held a successful fundraising event for a park improvement they have started - renamed and purchased a new sign for the park. Also completed all documents relative to establishing their non-profit.
Storm Lake - Was awarded a grant for $125,000 for a Nature Area that is planned on an old dredge spoil site. Raised $10,400 for 8 downtown benches. Took part in multiple community events, particularly Storm Lake Proud Week where they helped secure volunteers for all identified projects.</t>
  </si>
  <si>
    <t>52 active communities reporting through coaches</t>
  </si>
  <si>
    <t>Average per town</t>
  </si>
  <si>
    <t>*estimated based on typical hours per volunteer</t>
  </si>
  <si>
    <t>hours/volunteer/year</t>
  </si>
  <si>
    <t>*estimated based on info given in narrative</t>
  </si>
  <si>
    <t>SubTotal (coached towns)</t>
  </si>
  <si>
    <t>SubTotal (graduated towns)</t>
  </si>
  <si>
    <t>TOTAL ALL (coached + graduated)</t>
  </si>
  <si>
    <t>Graduated communities - 15 reporting</t>
  </si>
  <si>
    <t>Coached + Graduated - 67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</si>
</sst>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2" tint="-9.9978637043366805E-2"/>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24">
    <xf numFmtId="0" fontId="0" fillId="0" borderId="0" xfId="0"/>
    <xf numFmtId="0" fontId="0" fillId="0" borderId="0" xfId="0" applyAlignment="1">
      <alignment wrapText="1"/>
    </xf>
    <xf numFmtId="6" fontId="0" fillId="0" borderId="0" xfId="0" applyNumberFormat="1"/>
    <xf numFmtId="22" fontId="0" fillId="0" borderId="0" xfId="0" applyNumberFormat="1"/>
    <xf numFmtId="3" fontId="0" fillId="0" borderId="0" xfId="0" applyNumberFormat="1"/>
    <xf numFmtId="0" fontId="14" fillId="0" borderId="0" xfId="0" applyFont="1"/>
    <xf numFmtId="164" fontId="0" fillId="0" borderId="0" xfId="0" applyNumberFormat="1"/>
    <xf numFmtId="1" fontId="0" fillId="0" borderId="0" xfId="0" applyNumberFormat="1"/>
    <xf numFmtId="0" fontId="18" fillId="0" borderId="0" xfId="0" applyFont="1"/>
    <xf numFmtId="1" fontId="18" fillId="0" borderId="0" xfId="0" applyNumberFormat="1" applyFont="1"/>
    <xf numFmtId="165" fontId="0" fillId="0" borderId="0" xfId="43" applyNumberFormat="1" applyFont="1"/>
    <xf numFmtId="165" fontId="0" fillId="0" borderId="0" xfId="0" applyNumberFormat="1"/>
    <xf numFmtId="166" fontId="0" fillId="0" borderId="0" xfId="42" applyNumberFormat="1" applyFont="1"/>
    <xf numFmtId="0" fontId="19" fillId="0" borderId="0" xfId="44"/>
    <xf numFmtId="0" fontId="16" fillId="0" borderId="0" xfId="0" applyFont="1"/>
    <xf numFmtId="43" fontId="0" fillId="0" borderId="0" xfId="0" applyNumberFormat="1"/>
    <xf numFmtId="3" fontId="0" fillId="0" borderId="0" xfId="0" applyNumberFormat="1" applyAlignment="1">
      <alignment wrapText="1"/>
    </xf>
    <xf numFmtId="0" fontId="0" fillId="0" borderId="0" xfId="0" applyFill="1"/>
    <xf numFmtId="3" fontId="0" fillId="0" borderId="0" xfId="0" applyNumberFormat="1" applyFill="1"/>
    <xf numFmtId="165" fontId="16" fillId="0" borderId="0" xfId="0" applyNumberFormat="1" applyFont="1"/>
    <xf numFmtId="166" fontId="16" fillId="0" borderId="0" xfId="42" applyNumberFormat="1" applyFont="1"/>
    <xf numFmtId="165" fontId="16" fillId="0" borderId="0" xfId="43" applyNumberFormat="1" applyFont="1"/>
    <xf numFmtId="44" fontId="0" fillId="0" borderId="0" xfId="0" applyNumberFormat="1"/>
    <xf numFmtId="0" fontId="16" fillId="0" borderId="0" xfId="0" applyFont="1" applyAlignment="1">
      <alignmen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keepiowabeautiful.org/wp-content/uploads/gravity_forms/57-d965d8fd17e5f7fdd94199a43a0037ef/2025/12/11-2025-Earlville-Signage.jpg" TargetMode="External"/><Relationship Id="rId18" Type="http://schemas.openxmlformats.org/officeDocument/2006/relationships/hyperlink" Target="https://keepiowabeautiful.org/wp-content/uploads/gravity_forms/57-d965d8fd17e5f7fdd94199a43a0037ef/2025/12/10-2025-Trunk-or-treat-crowd-2.jpg" TargetMode="External"/><Relationship Id="rId26" Type="http://schemas.openxmlformats.org/officeDocument/2006/relationships/hyperlink" Target="https://keepiowabeautiful.org/wp-content/uploads/gravity_forms/57-d965d8fd17e5f7fdd94199a43a0037ef/2025/12/Holy-Cross-Pickleball-Tennis-Court-Ribbon-Cutting-Event.jpg" TargetMode="External"/><Relationship Id="rId39" Type="http://schemas.openxmlformats.org/officeDocument/2006/relationships/hyperlink" Target="https://keepiowabeautiful.org/wp-content/uploads/gravity_forms/57-d965d8fd17e5f7fdd94199a43a0037ef/2025/12/DACF-Awards-Photo-New-Vienna.jpg" TargetMode="External"/><Relationship Id="rId21" Type="http://schemas.openxmlformats.org/officeDocument/2006/relationships/hyperlink" Target="https://keepiowabeautiful.org/wp-content/uploads/gravity_forms/57-d965d8fd17e5f7fdd94199a43a0037ef/2025/12/Hills-Hometown-Pride-Mural.jpg" TargetMode="External"/><Relationship Id="rId34" Type="http://schemas.openxmlformats.org/officeDocument/2006/relationships/hyperlink" Target="https://keepiowabeautiful.org/wp-content/uploads/gravity_forms/57-d965d8fd17e5f7fdd94199a43a0037ef/2025/12/StanwoodFunFest.jpg" TargetMode="External"/><Relationship Id="rId42" Type="http://schemas.openxmlformats.org/officeDocument/2006/relationships/hyperlink" Target="https://keepiowabeautiful.org/wp-content/uploads/gravity_forms/57-d965d8fd17e5f7fdd94199a43a0037ef/2025/12/Summer-Volleyball-League-4.jpg" TargetMode="External"/><Relationship Id="rId7" Type="http://schemas.openxmlformats.org/officeDocument/2006/relationships/hyperlink" Target="https://keepiowabeautiful.org/wp-content/uploads/gravity_forms/57-d965d8fd17e5f7fdd94199a43a0037ef/2025/12/2025-School-Park-Playground-Equipment-Dedication-Ribbon-Cutting-10-15-25.JPG" TargetMode="External"/><Relationship Id="rId2" Type="http://schemas.openxmlformats.org/officeDocument/2006/relationships/hyperlink" Target="https://keepiowabeautiful.org/wp-content/uploads/gravity_forms/57-d965d8fd17e5f7fdd94199a43a0037ef/2025/12/Alta-Downtown-Cleanup-May-2025.jpg" TargetMode="External"/><Relationship Id="rId16" Type="http://schemas.openxmlformats.org/officeDocument/2006/relationships/hyperlink" Target="https://keepiowabeautiful.org/wp-content/uploads/gravity_forms/57-d965d8fd17e5f7fdd94199a43a0037ef/2025/12/KIB-AWard-with-Swings.jpg" TargetMode="External"/><Relationship Id="rId29" Type="http://schemas.openxmlformats.org/officeDocument/2006/relationships/hyperlink" Target="https://keepiowabeautiful.org/wp-content/uploads/gravity_forms/57-d965d8fd17e5f7fdd94199a43a0037ef/2025/12/Holy-Cross-mural-ribbon-cutting.jpg" TargetMode="External"/><Relationship Id="rId1" Type="http://schemas.openxmlformats.org/officeDocument/2006/relationships/hyperlink" Target="https://keepiowabeautiful.org/wp-content/uploads/gravity_forms/57-d965d8fd17e5f7fdd94199a43a0037ef/2025/12/IMG_0210.heic" TargetMode="External"/><Relationship Id="rId6" Type="http://schemas.openxmlformats.org/officeDocument/2006/relationships/hyperlink" Target="https://keepiowabeautiful.org/wp-content/uploads/gravity_forms/57-d965d8fd17e5f7fdd94199a43a0037ef/2025/12/RAGBRAI-LII-.jpg" TargetMode="External"/><Relationship Id="rId11" Type="http://schemas.openxmlformats.org/officeDocument/2006/relationships/hyperlink" Target="https://keepiowabeautiful.org/wp-content/uploads/gravity_forms/57-d965d8fd17e5f7fdd94199a43a0037ef/2025/12/2025-Sunset-Park-Shelter-House-with-Foundation-Logo.jpeg" TargetMode="External"/><Relationship Id="rId24" Type="http://schemas.openxmlformats.org/officeDocument/2006/relationships/hyperlink" Target="https://keepiowabeautiful.org/wp-content/uploads/gravity_forms/57-d965d8fd17e5f7fdd94199a43a0037ef/2025/12/Bridge-light-installation.jpg" TargetMode="External"/><Relationship Id="rId32" Type="http://schemas.openxmlformats.org/officeDocument/2006/relationships/hyperlink" Target="https://keepiowabeautiful.org/wp-content/uploads/gravity_forms/57-d965d8fd17e5f7fdd94199a43a0037ef/2025/12/Glovik-Park-Stage-Dance-Floor.jpg" TargetMode="External"/><Relationship Id="rId37" Type="http://schemas.openxmlformats.org/officeDocument/2006/relationships/hyperlink" Target="https://keepiowabeautiful.org/wp-content/uploads/gravity_forms/57-d965d8fd17e5f7fdd94199a43a0037ef/2025/12/Music-in-the-Park-2025.jpg" TargetMode="External"/><Relationship Id="rId40" Type="http://schemas.openxmlformats.org/officeDocument/2006/relationships/hyperlink" Target="https://keepiowabeautiful.org/wp-content/uploads/gravity_forms/57-d965d8fd17e5f7fdd94199a43a0037ef/2025/12/Trunk-or-Treat-NV.JPEG" TargetMode="External"/><Relationship Id="rId45" Type="http://schemas.openxmlformats.org/officeDocument/2006/relationships/hyperlink" Target="https://keepiowabeautiful.org/wp-content/uploads/gravity_forms/57-d965d8fd17e5f7fdd94199a43a0037ef/2025/12/Preston-Business-Map.pdf" TargetMode="External"/><Relationship Id="rId5" Type="http://schemas.openxmlformats.org/officeDocument/2006/relationships/hyperlink" Target="https://keepiowabeautiful.org/wp-content/uploads/gravity_forms/57-d965d8fd17e5f7fdd94199a43a0037ef/2025/12/BINGO-PC-City-of-Storm-Lake.jpg" TargetMode="External"/><Relationship Id="rId15" Type="http://schemas.openxmlformats.org/officeDocument/2006/relationships/hyperlink" Target="https://keepiowabeautiful.org/wp-content/uploads/gravity_forms/57-d965d8fd17e5f7fdd94199a43a0037ef/2025/12/20250604_173449.jpg" TargetMode="External"/><Relationship Id="rId23" Type="http://schemas.openxmlformats.org/officeDocument/2006/relationships/hyperlink" Target="https://keepiowabeautiful.org/wp-content/uploads/gravity_forms/57-d965d8fd17e5f7fdd94199a43a0037ef/2025/12/Walker-1.jpg" TargetMode="External"/><Relationship Id="rId28" Type="http://schemas.openxmlformats.org/officeDocument/2006/relationships/hyperlink" Target="https://keepiowabeautiful.org/wp-content/uploads/gravity_forms/57-d965d8fd17e5f7fdd94199a43a0037ef/2025/12/Holy-Cross-Side-by-side-Scavenger-Hunt-participants-at-the-new-Pickleball-Tennis-Courts.jpg" TargetMode="External"/><Relationship Id="rId36" Type="http://schemas.openxmlformats.org/officeDocument/2006/relationships/hyperlink" Target="https://keepiowabeautiful.org/wp-content/uploads/gravity_forms/57-d965d8fd17e5f7fdd94199a43a0037ef/2025/12/DACF-Awards-Photo-Luxemburg.jpg" TargetMode="External"/><Relationship Id="rId10" Type="http://schemas.openxmlformats.org/officeDocument/2006/relationships/hyperlink" Target="https://keepiowabeautiful.org/wp-content/uploads/gravity_forms/57-d965d8fd17e5f7fdd94199a43a0037ef/2025/12/2025-Varina-Kaleidoscope-with-Steps.jpg" TargetMode="External"/><Relationship Id="rId19" Type="http://schemas.openxmlformats.org/officeDocument/2006/relationships/hyperlink" Target="https://keepiowabeautiful.org/wp-content/uploads/gravity_forms/57-d965d8fd17e5f7fdd94199a43a0037ef/2025/12/10-2025-Trunk-or-treat-2-with-dog.jpg" TargetMode="External"/><Relationship Id="rId31" Type="http://schemas.openxmlformats.org/officeDocument/2006/relationships/hyperlink" Target="https://keepiowabeautiful.org/wp-content/uploads/gravity_forms/57-d965d8fd17e5f7fdd94199a43a0037ef/2025/12/Glovik-Park-left-to-right-Stage-New-Tree-Stone-Benches-New-Sidewalk-Park-Sign-Digital-Sign-Sensory-Play-Area-Restrooms-Tables-Unbrellas.jpeg" TargetMode="External"/><Relationship Id="rId44" Type="http://schemas.openxmlformats.org/officeDocument/2006/relationships/hyperlink" Target="https://keepiowabeautiful.org/wp-content/uploads/gravity_forms/57-d965d8fd17e5f7fdd94199a43a0037ef/2025/12/Preston-Area-Rec-Area-Map.pdf" TargetMode="External"/><Relationship Id="rId4" Type="http://schemas.openxmlformats.org/officeDocument/2006/relationships/hyperlink" Target="https://keepiowabeautiful.org/wp-content/uploads/gravity_forms/57-d965d8fd17e5f7fdd94199a43a0037ef/2025/12/IMG_2541.HEIC" TargetMode="External"/><Relationship Id="rId9" Type="http://schemas.openxmlformats.org/officeDocument/2006/relationships/hyperlink" Target="https://keepiowabeautiful.org/wp-content/uploads/gravity_forms/57-d965d8fd17e5f7fdd94199a43a0037ef/2025/12/2025-Drums-in-City-Park-with-Children-1-October.jpeg" TargetMode="External"/><Relationship Id="rId14" Type="http://schemas.openxmlformats.org/officeDocument/2006/relationships/hyperlink" Target="https://keepiowabeautiful.org/wp-content/uploads/gravity_forms/57-d965d8fd17e5f7fdd94199a43a0037ef/2025/12/11-2025-Banner-Legion-Post.jpg" TargetMode="External"/><Relationship Id="rId22" Type="http://schemas.openxmlformats.org/officeDocument/2006/relationships/hyperlink" Target="https://keepiowabeautiful.org/wp-content/uploads/gravity_forms/57-d965d8fd17e5f7fdd94199a43a0037ef/2025/12/Music-in-the-Park-6.16.25_4.jpg" TargetMode="External"/><Relationship Id="rId27" Type="http://schemas.openxmlformats.org/officeDocument/2006/relationships/hyperlink" Target="https://keepiowabeautiful.org/wp-content/uploads/gravity_forms/57-d965d8fd17e5f7fdd94199a43a0037ef/2025/12/Holy-Cross-Side-by-side-scavenger-hunt-participants-getting-instructions.jpg" TargetMode="External"/><Relationship Id="rId30" Type="http://schemas.openxmlformats.org/officeDocument/2006/relationships/hyperlink" Target="https://keepiowabeautiful.org/wp-content/uploads/gravity_forms/57-d965d8fd17e5f7fdd94199a43a0037ef/2025/12/Peostas-Kelly-Oaks-Park-Trail-Loop-Playground-with-ADA-pour-in-place-surface.JPG" TargetMode="External"/><Relationship Id="rId35" Type="http://schemas.openxmlformats.org/officeDocument/2006/relationships/hyperlink" Target="https://keepiowabeautiful.org/wp-content/uploads/gravity_forms/57-d965d8fd17e5f7fdd94199a43a0037ef/2025/12/BigCheckPictureForColesburgPark.jpeg" TargetMode="External"/><Relationship Id="rId43" Type="http://schemas.openxmlformats.org/officeDocument/2006/relationships/hyperlink" Target="https://keepiowabeautiful.org/wp-content/uploads/gravity_forms/57-d965d8fd17e5f7fdd94199a43a0037ef/2025/12/City-of-Rickardsville-Town-Hall-Discussion-Groups.pdf" TargetMode="External"/><Relationship Id="rId8" Type="http://schemas.openxmlformats.org/officeDocument/2006/relationships/hyperlink" Target="https://keepiowabeautiful.org/wp-content/uploads/gravity_forms/57-d965d8fd17e5f7fdd94199a43a0037ef/2025/12/2025-Bottle-Filler-on-Restroom-with-HP-Committee-8-11-25.jpg" TargetMode="External"/><Relationship Id="rId3" Type="http://schemas.openxmlformats.org/officeDocument/2006/relationships/hyperlink" Target="https://keepiowabeautiful.org/wp-content/uploads/gravity_forms/57-d965d8fd17e5f7fdd94199a43a0037ef/2025/12/IMG_3435.heic" TargetMode="External"/><Relationship Id="rId12" Type="http://schemas.openxmlformats.org/officeDocument/2006/relationships/hyperlink" Target="https://keepiowabeautiful.org/wp-content/uploads/gravity_forms/57-d965d8fd17e5f7fdd94199a43a0037ef/2025/12/dog-park-14.png" TargetMode="External"/><Relationship Id="rId17" Type="http://schemas.openxmlformats.org/officeDocument/2006/relationships/hyperlink" Target="https://keepiowabeautiful.org/wp-content/uploads/gravity_forms/57-d965d8fd17e5f7fdd94199a43a0037ef/2025/12/11-2025-Tree-lighting-with-snow-2.jpg" TargetMode="External"/><Relationship Id="rId25" Type="http://schemas.openxmlformats.org/officeDocument/2006/relationships/hyperlink" Target="https://keepiowabeautiful.org/wp-content/uploads/gravity_forms/57-d965d8fd17e5f7fdd94199a43a0037ef/2025/12/IMG_0140.mp4" TargetMode="External"/><Relationship Id="rId33" Type="http://schemas.openxmlformats.org/officeDocument/2006/relationships/hyperlink" Target="https://keepiowabeautiful.org/wp-content/uploads/gravity_forms/57-d965d8fd17e5f7fdd94199a43a0037ef/2025/12/DelhiSidewalkPresentation.jpg" TargetMode="External"/><Relationship Id="rId38" Type="http://schemas.openxmlformats.org/officeDocument/2006/relationships/hyperlink" Target="https://keepiowabeautiful.org/wp-content/uploads/gravity_forms/57-d965d8fd17e5f7fdd94199a43a0037ef/2025/12/KLB-Team-Photo-at-Golf-Tournament.jpg" TargetMode="External"/><Relationship Id="rId20" Type="http://schemas.openxmlformats.org/officeDocument/2006/relationships/hyperlink" Target="https://keepiowabeautiful.org/wp-content/uploads/gravity_forms/57-d965d8fd17e5f7fdd94199a43a0037ef/2025/12/20250610-151046-754-Mural1.jpg" TargetMode="External"/><Relationship Id="rId41" Type="http://schemas.openxmlformats.org/officeDocument/2006/relationships/hyperlink" Target="https://keepiowabeautiful.org/wp-content/uploads/gravity_forms/57-d965d8fd17e5f7fdd94199a43a0037ef/2025/12/DJI_0108.JP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9B1F2-A29A-4DE5-9615-435E52044C79}">
  <dimension ref="A1:U11"/>
  <sheetViews>
    <sheetView tabSelected="1" workbookViewId="0">
      <selection activeCell="E2" sqref="E2"/>
    </sheetView>
  </sheetViews>
  <sheetFormatPr defaultRowHeight="14.4" x14ac:dyDescent="0.3"/>
  <cols>
    <col min="1" max="1" width="12.6640625" style="1" customWidth="1"/>
    <col min="2" max="2" width="129.77734375" customWidth="1"/>
    <col min="4" max="4" width="10.77734375" customWidth="1"/>
    <col min="5" max="5" width="9.33203125" customWidth="1"/>
    <col min="6" max="6" width="10.88671875" customWidth="1"/>
    <col min="7" max="7" width="57.44140625" customWidth="1"/>
    <col min="8" max="8" width="55.21875" customWidth="1"/>
    <col min="9" max="9" width="38.5546875" customWidth="1"/>
    <col min="10" max="10" width="53" customWidth="1"/>
  </cols>
  <sheetData>
    <row r="1" spans="1:21" ht="28.8" x14ac:dyDescent="0.3">
      <c r="A1" s="23" t="s">
        <v>0</v>
      </c>
      <c r="B1" s="14" t="s">
        <v>1</v>
      </c>
      <c r="C1" s="14" t="s">
        <v>2</v>
      </c>
      <c r="D1" s="14" t="s">
        <v>3</v>
      </c>
      <c r="E1" s="14" t="s">
        <v>4</v>
      </c>
      <c r="F1" s="14" t="s">
        <v>5</v>
      </c>
      <c r="G1" s="14" t="s">
        <v>6</v>
      </c>
      <c r="H1" s="14" t="s">
        <v>7</v>
      </c>
      <c r="I1" s="14" t="s">
        <v>8</v>
      </c>
      <c r="J1" s="14" t="s">
        <v>9</v>
      </c>
      <c r="K1" s="14"/>
      <c r="L1" s="14" t="s">
        <v>10</v>
      </c>
      <c r="M1" s="14" t="s">
        <v>10</v>
      </c>
      <c r="N1" s="14" t="s">
        <v>10</v>
      </c>
      <c r="O1" s="14" t="s">
        <v>10</v>
      </c>
      <c r="P1" s="14" t="s">
        <v>10</v>
      </c>
      <c r="Q1" s="14" t="s">
        <v>10</v>
      </c>
      <c r="R1" s="14" t="s">
        <v>11</v>
      </c>
      <c r="S1" s="14" t="s">
        <v>12</v>
      </c>
      <c r="T1" s="14" t="s">
        <v>13</v>
      </c>
      <c r="U1" s="14" t="s">
        <v>14</v>
      </c>
    </row>
    <row r="2" spans="1:21" ht="172.8" x14ac:dyDescent="0.3">
      <c r="A2" s="1" t="s">
        <v>15</v>
      </c>
      <c r="B2" s="1" t="s">
        <v>143</v>
      </c>
      <c r="C2" t="s">
        <v>16</v>
      </c>
      <c r="D2" s="2">
        <v>1765220</v>
      </c>
      <c r="E2">
        <v>326</v>
      </c>
      <c r="F2">
        <v>2151</v>
      </c>
      <c r="G2" s="1" t="s">
        <v>17</v>
      </c>
      <c r="H2" t="s">
        <v>18</v>
      </c>
      <c r="I2" t="s">
        <v>19</v>
      </c>
      <c r="J2" t="s">
        <v>20</v>
      </c>
      <c r="L2" s="13" t="s">
        <v>123</v>
      </c>
      <c r="M2" s="13" t="s">
        <v>21</v>
      </c>
      <c r="N2" s="13" t="s">
        <v>22</v>
      </c>
      <c r="O2" s="13" t="s">
        <v>23</v>
      </c>
      <c r="P2" s="13" t="s">
        <v>24</v>
      </c>
      <c r="S2">
        <v>13128</v>
      </c>
      <c r="T2" s="3">
        <v>46022.04755787037</v>
      </c>
      <c r="U2" s="3">
        <v>46022.29755787037</v>
      </c>
    </row>
    <row r="3" spans="1:21" ht="231" customHeight="1" x14ac:dyDescent="0.3">
      <c r="A3" s="1" t="s">
        <v>25</v>
      </c>
      <c r="B3" s="1" t="s">
        <v>142</v>
      </c>
      <c r="C3" t="s">
        <v>26</v>
      </c>
      <c r="D3" t="s">
        <v>27</v>
      </c>
      <c r="F3" t="s">
        <v>28</v>
      </c>
      <c r="G3" s="1" t="s">
        <v>29</v>
      </c>
      <c r="H3" s="1" t="s">
        <v>122</v>
      </c>
      <c r="I3" t="s">
        <v>30</v>
      </c>
      <c r="K3" s="13" t="s">
        <v>31</v>
      </c>
      <c r="L3" s="13" t="s">
        <v>32</v>
      </c>
      <c r="S3">
        <v>13107</v>
      </c>
      <c r="T3" s="3">
        <v>46017.434293981481</v>
      </c>
      <c r="U3" s="3">
        <v>46017.684293981481</v>
      </c>
    </row>
    <row r="4" spans="1:21" ht="207" customHeight="1" x14ac:dyDescent="0.3">
      <c r="A4" s="1" t="s">
        <v>33</v>
      </c>
      <c r="B4" s="1" t="s">
        <v>136</v>
      </c>
      <c r="C4" t="s">
        <v>34</v>
      </c>
      <c r="D4" s="2">
        <v>640000</v>
      </c>
      <c r="E4" t="s">
        <v>35</v>
      </c>
      <c r="F4" t="s">
        <v>36</v>
      </c>
      <c r="G4" s="1" t="s">
        <v>37</v>
      </c>
      <c r="H4" t="s">
        <v>38</v>
      </c>
      <c r="I4" t="s">
        <v>39</v>
      </c>
      <c r="J4" s="1" t="s">
        <v>40</v>
      </c>
      <c r="K4" s="13" t="s">
        <v>41</v>
      </c>
      <c r="L4" s="13" t="s">
        <v>42</v>
      </c>
      <c r="M4" s="13" t="s">
        <v>43</v>
      </c>
      <c r="N4" s="13" t="s">
        <v>44</v>
      </c>
      <c r="O4" s="13" t="s">
        <v>45</v>
      </c>
      <c r="S4">
        <v>13104</v>
      </c>
      <c r="T4" s="3">
        <v>46014.503703703704</v>
      </c>
      <c r="U4" s="3">
        <v>46014.753703703704</v>
      </c>
    </row>
    <row r="5" spans="1:21" ht="124.2" customHeight="1" x14ac:dyDescent="0.3">
      <c r="A5" s="1" t="s">
        <v>46</v>
      </c>
      <c r="B5" s="1" t="s">
        <v>47</v>
      </c>
      <c r="C5" t="s">
        <v>48</v>
      </c>
      <c r="D5" t="s">
        <v>49</v>
      </c>
      <c r="E5" t="s">
        <v>50</v>
      </c>
      <c r="F5" t="s">
        <v>51</v>
      </c>
      <c r="G5" s="1" t="s">
        <v>52</v>
      </c>
      <c r="H5" s="1" t="s">
        <v>53</v>
      </c>
      <c r="J5" s="1" t="s">
        <v>54</v>
      </c>
      <c r="K5" s="13" t="s">
        <v>55</v>
      </c>
      <c r="L5" s="13" t="s">
        <v>56</v>
      </c>
      <c r="M5" s="13" t="s">
        <v>57</v>
      </c>
      <c r="N5" s="13" t="s">
        <v>58</v>
      </c>
      <c r="O5" s="13" t="s">
        <v>59</v>
      </c>
      <c r="P5" s="13" t="s">
        <v>60</v>
      </c>
      <c r="Q5" s="13" t="s">
        <v>61</v>
      </c>
      <c r="S5">
        <v>13092</v>
      </c>
      <c r="T5" s="3">
        <v>46010.544733796298</v>
      </c>
      <c r="U5" s="3">
        <v>46010.794733796298</v>
      </c>
    </row>
    <row r="6" spans="1:21" ht="160.19999999999999" customHeight="1" x14ac:dyDescent="0.3">
      <c r="A6" s="1" t="s">
        <v>62</v>
      </c>
      <c r="B6" s="16">
        <f>F6</f>
        <v>4248</v>
      </c>
      <c r="C6">
        <v>16</v>
      </c>
      <c r="D6" s="2">
        <v>65550</v>
      </c>
      <c r="E6">
        <v>107</v>
      </c>
      <c r="F6" s="4">
        <v>4248</v>
      </c>
      <c r="G6" s="1" t="s">
        <v>63</v>
      </c>
      <c r="H6" t="s">
        <v>64</v>
      </c>
      <c r="I6" t="s">
        <v>65</v>
      </c>
      <c r="J6" t="s">
        <v>66</v>
      </c>
      <c r="K6" s="13" t="s">
        <v>67</v>
      </c>
      <c r="L6" s="13" t="s">
        <v>68</v>
      </c>
      <c r="M6" s="13" t="s">
        <v>69</v>
      </c>
      <c r="N6" s="13" t="s">
        <v>70</v>
      </c>
      <c r="O6" s="13" t="s">
        <v>71</v>
      </c>
      <c r="P6" s="13" t="s">
        <v>72</v>
      </c>
      <c r="S6">
        <v>13090</v>
      </c>
      <c r="T6" s="3">
        <v>46010.469143518516</v>
      </c>
      <c r="U6" s="3">
        <v>46010.719143518516</v>
      </c>
    </row>
    <row r="7" spans="1:21" ht="205.8" customHeight="1" x14ac:dyDescent="0.3">
      <c r="A7" s="1" t="s">
        <v>73</v>
      </c>
      <c r="B7" s="1" t="s">
        <v>138</v>
      </c>
      <c r="C7">
        <v>12</v>
      </c>
      <c r="D7" s="2">
        <v>540000</v>
      </c>
      <c r="E7">
        <v>68</v>
      </c>
      <c r="F7" s="4">
        <v>1358</v>
      </c>
      <c r="G7" s="1" t="s">
        <v>74</v>
      </c>
      <c r="H7" t="s">
        <v>75</v>
      </c>
      <c r="I7" t="s">
        <v>76</v>
      </c>
      <c r="J7" t="s">
        <v>77</v>
      </c>
      <c r="K7" s="13" t="s">
        <v>78</v>
      </c>
      <c r="L7" s="13" t="s">
        <v>79</v>
      </c>
      <c r="M7" s="13" t="s">
        <v>80</v>
      </c>
      <c r="N7" s="13" t="s">
        <v>81</v>
      </c>
      <c r="O7" s="13" t="s">
        <v>82</v>
      </c>
      <c r="P7" s="13" t="s">
        <v>83</v>
      </c>
      <c r="Q7" s="13" t="s">
        <v>84</v>
      </c>
      <c r="S7">
        <v>13083</v>
      </c>
      <c r="T7" s="3">
        <v>46009.493842592594</v>
      </c>
      <c r="U7" s="3">
        <v>46009.743842592594</v>
      </c>
    </row>
    <row r="8" spans="1:21" ht="275.39999999999998" customHeight="1" x14ac:dyDescent="0.3">
      <c r="A8" s="1" t="s">
        <v>85</v>
      </c>
      <c r="B8" s="1" t="s">
        <v>139</v>
      </c>
      <c r="C8">
        <v>9</v>
      </c>
      <c r="D8" s="2">
        <v>15000</v>
      </c>
      <c r="E8">
        <v>35</v>
      </c>
      <c r="F8">
        <v>330</v>
      </c>
      <c r="G8" s="1" t="s">
        <v>86</v>
      </c>
      <c r="H8" s="1" t="s">
        <v>87</v>
      </c>
      <c r="I8" t="s">
        <v>88</v>
      </c>
      <c r="J8" t="s">
        <v>89</v>
      </c>
      <c r="K8" s="13" t="s">
        <v>90</v>
      </c>
      <c r="L8" s="13" t="s">
        <v>91</v>
      </c>
      <c r="M8" s="13" t="s">
        <v>92</v>
      </c>
      <c r="S8">
        <v>12712</v>
      </c>
      <c r="T8" s="3">
        <v>46001.434270833335</v>
      </c>
      <c r="U8" s="3">
        <v>46001.684270833335</v>
      </c>
    </row>
    <row r="9" spans="1:21" ht="231.6" customHeight="1" x14ac:dyDescent="0.3">
      <c r="A9" s="1" t="s">
        <v>93</v>
      </c>
      <c r="B9" s="1" t="s">
        <v>137</v>
      </c>
      <c r="C9">
        <v>5</v>
      </c>
      <c r="D9" s="2">
        <v>11890</v>
      </c>
      <c r="E9">
        <v>27</v>
      </c>
      <c r="F9" t="s">
        <v>94</v>
      </c>
      <c r="G9" s="1" t="s">
        <v>95</v>
      </c>
      <c r="H9" s="1" t="s">
        <v>96</v>
      </c>
      <c r="I9" t="s">
        <v>97</v>
      </c>
      <c r="J9" s="1" t="s">
        <v>98</v>
      </c>
      <c r="K9" s="13" t="s">
        <v>99</v>
      </c>
      <c r="L9" s="13" t="s">
        <v>100</v>
      </c>
      <c r="M9" s="13" t="s">
        <v>101</v>
      </c>
      <c r="N9" s="13" t="s">
        <v>102</v>
      </c>
      <c r="O9" s="13" t="s">
        <v>103</v>
      </c>
      <c r="P9" s="13" t="s">
        <v>104</v>
      </c>
      <c r="Q9" s="13" t="s">
        <v>105</v>
      </c>
      <c r="S9">
        <v>12661</v>
      </c>
      <c r="T9" s="3">
        <v>46000.739016203705</v>
      </c>
      <c r="U9" s="3">
        <v>46000.989016203705</v>
      </c>
    </row>
    <row r="10" spans="1:21" ht="209.4" customHeight="1" x14ac:dyDescent="0.3">
      <c r="A10" s="1" t="s">
        <v>106</v>
      </c>
      <c r="B10" s="1" t="s">
        <v>140</v>
      </c>
      <c r="C10">
        <v>3</v>
      </c>
      <c r="D10" s="2">
        <v>10000</v>
      </c>
      <c r="E10">
        <v>16</v>
      </c>
      <c r="F10">
        <v>200</v>
      </c>
      <c r="G10" s="1" t="s">
        <v>107</v>
      </c>
      <c r="H10" t="s">
        <v>108</v>
      </c>
      <c r="K10" s="13" t="s">
        <v>109</v>
      </c>
      <c r="L10" s="13" t="s">
        <v>110</v>
      </c>
      <c r="M10" s="13" t="s">
        <v>111</v>
      </c>
      <c r="S10">
        <v>12640</v>
      </c>
      <c r="T10" s="3">
        <v>46000.462129629632</v>
      </c>
      <c r="U10" s="3">
        <v>46000.712129629632</v>
      </c>
    </row>
    <row r="11" spans="1:21" ht="172.8" x14ac:dyDescent="0.3">
      <c r="A11" s="1" t="s">
        <v>112</v>
      </c>
      <c r="B11" s="1" t="s">
        <v>141</v>
      </c>
      <c r="C11">
        <v>8</v>
      </c>
      <c r="D11" t="s">
        <v>113</v>
      </c>
      <c r="E11" t="s">
        <v>114</v>
      </c>
      <c r="F11">
        <v>150</v>
      </c>
      <c r="G11" s="1" t="s">
        <v>115</v>
      </c>
      <c r="H11" t="s">
        <v>116</v>
      </c>
      <c r="I11" t="s">
        <v>117</v>
      </c>
      <c r="S11">
        <v>12526</v>
      </c>
      <c r="T11" s="3">
        <v>45995.535810185182</v>
      </c>
      <c r="U11" s="3">
        <v>45995.785810185182</v>
      </c>
    </row>
  </sheetData>
  <hyperlinks>
    <hyperlink ref="L2" r:id="rId1" xr:uid="{3B203DF5-16AC-469D-96F0-52B8FD239DC1}"/>
    <hyperlink ref="M2" r:id="rId2" xr:uid="{CD05253A-EF50-4701-8C3D-6B15607DBC7F}"/>
    <hyperlink ref="N2" r:id="rId3" xr:uid="{F0B97F50-782D-47C2-BCBB-81AED1A47C45}"/>
    <hyperlink ref="O2" r:id="rId4" xr:uid="{EBF853E8-F4C5-40FA-8200-CF1E4DA88319}"/>
    <hyperlink ref="P2" r:id="rId5" xr:uid="{639E3431-94B3-4B41-8291-CD7DBE4B2CE0}"/>
    <hyperlink ref="L3" r:id="rId6" xr:uid="{D74028D5-3BB9-42EB-A663-407474F12EF4}"/>
    <hyperlink ref="L4" r:id="rId7" xr:uid="{B76E9F1C-E3E4-4EAC-9B35-25D06264F214}"/>
    <hyperlink ref="M4" r:id="rId8" xr:uid="{32DB587B-D8C8-4861-A696-496305D3386F}"/>
    <hyperlink ref="N4" r:id="rId9" xr:uid="{197EF36F-C208-4618-B90A-FCC8749CE908}"/>
    <hyperlink ref="O4" r:id="rId10" xr:uid="{83028BAF-2E22-45D0-AE88-89CD81CD6C63}"/>
    <hyperlink ref="K4" r:id="rId11" xr:uid="{BA1223EA-8D68-46FF-AAAB-60CF13341328}"/>
    <hyperlink ref="K3" r:id="rId12" xr:uid="{EAE22B01-EE92-42BC-8559-35E64010EA96}"/>
    <hyperlink ref="K5" r:id="rId13" xr:uid="{A890E7D8-93CF-4F85-9380-93CD4015581B}"/>
    <hyperlink ref="L5" r:id="rId14" xr:uid="{6D2CB848-0699-4883-A429-FD05253C42C3}"/>
    <hyperlink ref="M5" r:id="rId15" xr:uid="{78CDD0AF-C9EF-431A-B8AC-5871110D78BF}"/>
    <hyperlink ref="N5" r:id="rId16" xr:uid="{652AA465-5A8F-4603-8DF8-24BA30D2EBBB}"/>
    <hyperlink ref="O5" r:id="rId17" xr:uid="{FC7643FD-80B5-4E75-A7F7-C4267B04C4EA}"/>
    <hyperlink ref="P5" r:id="rId18" xr:uid="{09133E7E-4A14-4892-B36D-4399167D0DC8}"/>
    <hyperlink ref="Q5" r:id="rId19" xr:uid="{D8070058-E344-4102-9A50-C20B53A82D2D}"/>
    <hyperlink ref="K6" r:id="rId20" xr:uid="{874AAA81-8E2C-40F2-B0BD-92E67021599E}"/>
    <hyperlink ref="L6" r:id="rId21" xr:uid="{018CD475-D319-4CE8-91B6-33E7341FF869}"/>
    <hyperlink ref="M6" r:id="rId22" xr:uid="{DC700820-A695-480E-8594-1575B74E08B4}"/>
    <hyperlink ref="N6" r:id="rId23" xr:uid="{A81C0C49-9A06-4A8B-998F-EFE95CE36B5A}"/>
    <hyperlink ref="O6" r:id="rId24" xr:uid="{42A2E2C2-0963-4B67-A49D-D00EF07A9C2B}"/>
    <hyperlink ref="P6" r:id="rId25" xr:uid="{1775B393-211B-4869-BC3E-47CC3C4644B1}"/>
    <hyperlink ref="K7" r:id="rId26" xr:uid="{DE813BE7-69D0-4410-99BB-C079F9BA110A}"/>
    <hyperlink ref="L7" r:id="rId27" xr:uid="{96A65126-1082-4DBF-A0D7-8E9DB6BDAD5C}"/>
    <hyperlink ref="M7" r:id="rId28" xr:uid="{E95F4B78-74D7-4A47-A48F-6A83EC449E0C}"/>
    <hyperlink ref="N7" r:id="rId29" xr:uid="{3C44EE15-45AA-4F1F-8D3D-6F680E5C5F5F}"/>
    <hyperlink ref="O7" r:id="rId30" xr:uid="{94E598B4-129B-4CD4-B74E-F87D03C68B91}"/>
    <hyperlink ref="P7" r:id="rId31" xr:uid="{37B93276-A75A-4A3A-AB9F-DC5F851EE280}"/>
    <hyperlink ref="Q7" r:id="rId32" xr:uid="{6E488761-EE2A-491E-8472-3354F22146A4}"/>
    <hyperlink ref="K8" r:id="rId33" xr:uid="{019505E1-BCF0-4C63-A412-DE17753D2DB6}"/>
    <hyperlink ref="L8" r:id="rId34" xr:uid="{2F0144D2-82F5-47CE-868B-A24A4598A0EE}"/>
    <hyperlink ref="M8" r:id="rId35" xr:uid="{CE607D44-D5FA-4545-B666-A48A74CCDFBE}"/>
    <hyperlink ref="K9" r:id="rId36" xr:uid="{B7A11255-A1C2-4821-A02B-ECCC2EBEF304}"/>
    <hyperlink ref="L9" r:id="rId37" xr:uid="{3B27D939-F38B-4699-99FB-9C0A1F594CC6}"/>
    <hyperlink ref="M9" r:id="rId38" xr:uid="{1BF2FFB9-FFB3-4D2A-BDBA-3B2CD0B5774C}"/>
    <hyperlink ref="N9" r:id="rId39" xr:uid="{1482052B-2A5B-4100-B147-858406B1D7C2}"/>
    <hyperlink ref="O9" r:id="rId40" xr:uid="{E588739F-60A0-47B5-815B-1C17DCE61625}"/>
    <hyperlink ref="P9" r:id="rId41" xr:uid="{5E230CE7-44A6-4F3B-9831-02D26B7A049A}"/>
    <hyperlink ref="Q9" r:id="rId42" xr:uid="{9303F11B-F383-4A39-A5BC-176C3ED389FE}"/>
    <hyperlink ref="K10" r:id="rId43" xr:uid="{8F309520-5625-4F0D-91C5-E9847188A509}"/>
    <hyperlink ref="L10" r:id="rId44" xr:uid="{7ED3E422-FA4F-42B4-BE35-EB9C38C32659}"/>
    <hyperlink ref="M10" r:id="rId45" xr:uid="{66770F48-92B9-4E98-ACF2-31B3EC9DFE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42B1-9B73-44FA-83F5-21D0FD84AE02}">
  <dimension ref="A1:I40"/>
  <sheetViews>
    <sheetView workbookViewId="0"/>
  </sheetViews>
  <sheetFormatPr defaultRowHeight="14.4" x14ac:dyDescent="0.3"/>
  <cols>
    <col min="1" max="1" width="15.109375" customWidth="1"/>
    <col min="2" max="2" width="15.21875" customWidth="1"/>
    <col min="3" max="3" width="19.21875" customWidth="1"/>
    <col min="4" max="4" width="17.109375" customWidth="1"/>
    <col min="5" max="5" width="21.109375" customWidth="1"/>
    <col min="6" max="6" width="10.88671875" customWidth="1"/>
  </cols>
  <sheetData>
    <row r="1" spans="1:9" x14ac:dyDescent="0.3">
      <c r="A1" s="14" t="s">
        <v>144</v>
      </c>
    </row>
    <row r="2" spans="1:9" x14ac:dyDescent="0.3">
      <c r="B2" s="14" t="s">
        <v>118</v>
      </c>
      <c r="C2" s="14" t="s">
        <v>119</v>
      </c>
      <c r="D2" s="14" t="s">
        <v>120</v>
      </c>
      <c r="E2" s="14" t="s">
        <v>121</v>
      </c>
      <c r="F2" s="8" t="s">
        <v>147</v>
      </c>
    </row>
    <row r="3" spans="1:9" x14ac:dyDescent="0.3">
      <c r="B3">
        <v>17</v>
      </c>
      <c r="C3" s="10">
        <v>1765220</v>
      </c>
      <c r="D3">
        <v>326</v>
      </c>
      <c r="E3">
        <v>2151</v>
      </c>
      <c r="F3" s="9">
        <f>E3/D3</f>
        <v>6.5981595092024543</v>
      </c>
      <c r="G3" s="6"/>
    </row>
    <row r="4" spans="1:9" x14ac:dyDescent="0.3">
      <c r="B4">
        <v>36</v>
      </c>
      <c r="C4" s="10">
        <v>114000</v>
      </c>
      <c r="D4">
        <v>132</v>
      </c>
      <c r="E4" s="5">
        <f>132*9</f>
        <v>1188</v>
      </c>
      <c r="F4" s="9"/>
      <c r="G4" s="6"/>
      <c r="I4" s="5" t="s">
        <v>146</v>
      </c>
    </row>
    <row r="5" spans="1:9" x14ac:dyDescent="0.3">
      <c r="B5">
        <v>26</v>
      </c>
      <c r="C5" s="10">
        <v>640000</v>
      </c>
      <c r="D5">
        <v>230</v>
      </c>
      <c r="E5">
        <v>7100</v>
      </c>
      <c r="F5" s="9">
        <f t="shared" ref="F5:F12" si="0">E5/D5</f>
        <v>30.869565217391305</v>
      </c>
      <c r="G5" s="6"/>
    </row>
    <row r="6" spans="1:9" x14ac:dyDescent="0.3">
      <c r="B6">
        <v>12</v>
      </c>
      <c r="C6" s="10">
        <v>1500</v>
      </c>
      <c r="D6">
        <v>60</v>
      </c>
      <c r="E6">
        <v>210</v>
      </c>
      <c r="F6" s="9">
        <f t="shared" si="0"/>
        <v>3.5</v>
      </c>
      <c r="G6" s="6"/>
    </row>
    <row r="7" spans="1:9" x14ac:dyDescent="0.3">
      <c r="B7">
        <v>16</v>
      </c>
      <c r="C7" s="10">
        <v>65550</v>
      </c>
      <c r="D7">
        <v>107</v>
      </c>
      <c r="E7" s="4">
        <v>4248</v>
      </c>
      <c r="F7" s="9">
        <f t="shared" si="0"/>
        <v>39.700934579439256</v>
      </c>
      <c r="G7" s="6"/>
    </row>
    <row r="8" spans="1:9" x14ac:dyDescent="0.3">
      <c r="B8">
        <v>12</v>
      </c>
      <c r="C8" s="10">
        <v>540000</v>
      </c>
      <c r="D8">
        <v>68</v>
      </c>
      <c r="E8" s="4">
        <v>1358</v>
      </c>
      <c r="F8" s="9">
        <f t="shared" si="0"/>
        <v>19.970588235294116</v>
      </c>
      <c r="G8" s="6"/>
    </row>
    <row r="9" spans="1:9" x14ac:dyDescent="0.3">
      <c r="B9">
        <v>9</v>
      </c>
      <c r="C9" s="10">
        <v>15000</v>
      </c>
      <c r="D9">
        <v>35</v>
      </c>
      <c r="E9">
        <v>330</v>
      </c>
      <c r="F9" s="9">
        <f t="shared" si="0"/>
        <v>9.4285714285714288</v>
      </c>
      <c r="G9" s="6"/>
    </row>
    <row r="10" spans="1:9" x14ac:dyDescent="0.3">
      <c r="B10">
        <v>5</v>
      </c>
      <c r="C10" s="10">
        <v>11890</v>
      </c>
      <c r="D10">
        <v>27</v>
      </c>
      <c r="E10">
        <v>100</v>
      </c>
      <c r="F10" s="9">
        <f t="shared" si="0"/>
        <v>3.7037037037037037</v>
      </c>
      <c r="G10" s="6"/>
    </row>
    <row r="11" spans="1:9" x14ac:dyDescent="0.3">
      <c r="B11">
        <v>3</v>
      </c>
      <c r="C11" s="10">
        <v>10000</v>
      </c>
      <c r="D11">
        <v>16</v>
      </c>
      <c r="E11">
        <v>200</v>
      </c>
      <c r="F11" s="9">
        <f t="shared" si="0"/>
        <v>12.5</v>
      </c>
      <c r="G11" s="6"/>
    </row>
    <row r="12" spans="1:9" x14ac:dyDescent="0.3">
      <c r="B12">
        <v>8</v>
      </c>
      <c r="C12" s="10">
        <v>25000</v>
      </c>
      <c r="D12">
        <v>80</v>
      </c>
      <c r="E12">
        <v>150</v>
      </c>
      <c r="F12" s="9">
        <f t="shared" si="0"/>
        <v>1.875</v>
      </c>
      <c r="G12" s="6"/>
    </row>
    <row r="13" spans="1:9" x14ac:dyDescent="0.3">
      <c r="A13" s="14" t="s">
        <v>149</v>
      </c>
      <c r="B13" s="14">
        <f>SUM(B3:B12)</f>
        <v>144</v>
      </c>
      <c r="C13" s="19">
        <f>SUM(C3:C12)</f>
        <v>3188160</v>
      </c>
      <c r="D13" s="20">
        <f>SUM(D3:D12)</f>
        <v>1081</v>
      </c>
      <c r="E13" s="20">
        <f>SUM(E3:E12)</f>
        <v>17035</v>
      </c>
      <c r="F13" s="8"/>
      <c r="G13" s="6"/>
    </row>
    <row r="14" spans="1:9" x14ac:dyDescent="0.3">
      <c r="A14" s="14" t="s">
        <v>145</v>
      </c>
      <c r="B14" s="6">
        <f>B13/52</f>
        <v>2.7692307692307692</v>
      </c>
      <c r="C14" s="10">
        <f t="shared" ref="C14:E14" si="1">C13/52</f>
        <v>61310.769230769234</v>
      </c>
      <c r="D14" s="7">
        <f>D13/52</f>
        <v>20.78846153846154</v>
      </c>
      <c r="E14" s="7">
        <f t="shared" si="1"/>
        <v>327.59615384615387</v>
      </c>
      <c r="F14" s="9">
        <f>MEDIAN(F3, F5:F12)</f>
        <v>9.4285714285714288</v>
      </c>
      <c r="G14" s="6"/>
    </row>
    <row r="16" spans="1:9" x14ac:dyDescent="0.3">
      <c r="A16" s="14" t="s">
        <v>152</v>
      </c>
    </row>
    <row r="17" spans="2:9" x14ac:dyDescent="0.3">
      <c r="B17" s="14" t="s">
        <v>118</v>
      </c>
      <c r="C17" s="14" t="s">
        <v>124</v>
      </c>
      <c r="D17" s="14" t="s">
        <v>120</v>
      </c>
      <c r="E17" s="14" t="s">
        <v>125</v>
      </c>
    </row>
    <row r="18" spans="2:9" x14ac:dyDescent="0.3">
      <c r="B18">
        <v>10</v>
      </c>
      <c r="C18">
        <v>3000</v>
      </c>
      <c r="D18">
        <v>10</v>
      </c>
      <c r="E18">
        <v>150</v>
      </c>
      <c r="F18" s="9">
        <f>E18/D18</f>
        <v>15</v>
      </c>
    </row>
    <row r="19" spans="2:9" x14ac:dyDescent="0.3">
      <c r="B19">
        <v>4</v>
      </c>
      <c r="C19">
        <v>200000</v>
      </c>
      <c r="D19">
        <v>112</v>
      </c>
      <c r="E19" s="5">
        <f>(12*20)+200</f>
        <v>440</v>
      </c>
      <c r="F19" s="9">
        <f t="shared" ref="F19:F32" si="2">E19/D19</f>
        <v>3.9285714285714284</v>
      </c>
      <c r="G19" s="6"/>
      <c r="I19" s="5" t="s">
        <v>148</v>
      </c>
    </row>
    <row r="20" spans="2:9" x14ac:dyDescent="0.3">
      <c r="B20">
        <v>1</v>
      </c>
      <c r="C20" s="4">
        <v>90000</v>
      </c>
      <c r="D20">
        <v>12</v>
      </c>
      <c r="E20">
        <v>299</v>
      </c>
      <c r="F20" s="9">
        <f t="shared" si="2"/>
        <v>24.916666666666668</v>
      </c>
      <c r="G20" s="6"/>
    </row>
    <row r="21" spans="2:9" x14ac:dyDescent="0.3">
      <c r="B21">
        <v>2</v>
      </c>
      <c r="C21">
        <v>650</v>
      </c>
      <c r="D21">
        <v>15</v>
      </c>
      <c r="E21">
        <v>100</v>
      </c>
      <c r="F21" s="9">
        <f t="shared" si="2"/>
        <v>6.666666666666667</v>
      </c>
      <c r="G21" s="6"/>
    </row>
    <row r="22" spans="2:9" x14ac:dyDescent="0.3">
      <c r="B22">
        <v>2</v>
      </c>
      <c r="C22">
        <v>3000</v>
      </c>
      <c r="D22">
        <v>25</v>
      </c>
      <c r="E22" s="5">
        <f>D22*9</f>
        <v>225</v>
      </c>
      <c r="F22" s="9">
        <f t="shared" si="2"/>
        <v>9</v>
      </c>
      <c r="G22" s="6"/>
      <c r="I22" s="5" t="s">
        <v>146</v>
      </c>
    </row>
    <row r="23" spans="2:9" x14ac:dyDescent="0.3">
      <c r="B23">
        <v>2</v>
      </c>
      <c r="C23" s="4">
        <v>134365</v>
      </c>
      <c r="D23">
        <v>8</v>
      </c>
      <c r="E23">
        <v>270</v>
      </c>
      <c r="F23" s="9">
        <f t="shared" si="2"/>
        <v>33.75</v>
      </c>
      <c r="G23" s="6"/>
    </row>
    <row r="24" spans="2:9" x14ac:dyDescent="0.3">
      <c r="B24">
        <v>10</v>
      </c>
      <c r="C24" s="4">
        <v>15000</v>
      </c>
      <c r="D24">
        <v>9</v>
      </c>
      <c r="E24" s="4">
        <v>1500</v>
      </c>
      <c r="F24" s="9">
        <f t="shared" si="2"/>
        <v>166.66666666666666</v>
      </c>
      <c r="G24" s="6"/>
    </row>
    <row r="25" spans="2:9" x14ac:dyDescent="0.3">
      <c r="B25">
        <v>3</v>
      </c>
      <c r="C25" s="4">
        <v>125605</v>
      </c>
      <c r="D25">
        <v>18</v>
      </c>
      <c r="E25">
        <v>150</v>
      </c>
      <c r="F25" s="9">
        <f t="shared" si="2"/>
        <v>8.3333333333333339</v>
      </c>
      <c r="G25" s="6"/>
    </row>
    <row r="26" spans="2:9" x14ac:dyDescent="0.3">
      <c r="B26">
        <v>1</v>
      </c>
      <c r="C26" s="4">
        <v>64000</v>
      </c>
      <c r="D26">
        <v>30</v>
      </c>
      <c r="E26">
        <v>175</v>
      </c>
      <c r="F26" s="9">
        <f t="shared" si="2"/>
        <v>5.833333333333333</v>
      </c>
      <c r="G26" s="6"/>
    </row>
    <row r="27" spans="2:9" x14ac:dyDescent="0.3">
      <c r="B27">
        <v>10</v>
      </c>
      <c r="C27" s="4">
        <v>10155</v>
      </c>
      <c r="D27">
        <v>80</v>
      </c>
      <c r="E27">
        <v>155</v>
      </c>
      <c r="F27" s="9">
        <f t="shared" si="2"/>
        <v>1.9375</v>
      </c>
      <c r="G27" s="6"/>
    </row>
    <row r="28" spans="2:9" x14ac:dyDescent="0.3">
      <c r="B28" s="17">
        <v>5</v>
      </c>
      <c r="C28" s="18">
        <v>0</v>
      </c>
      <c r="D28" s="17">
        <v>20</v>
      </c>
      <c r="E28" s="17">
        <v>400</v>
      </c>
      <c r="F28" s="9">
        <f t="shared" si="2"/>
        <v>20</v>
      </c>
      <c r="G28" s="6"/>
    </row>
    <row r="29" spans="2:9" x14ac:dyDescent="0.3">
      <c r="B29" s="17">
        <v>3</v>
      </c>
      <c r="C29" s="18">
        <v>4000</v>
      </c>
      <c r="D29" s="17">
        <v>16</v>
      </c>
      <c r="E29" s="17">
        <v>420</v>
      </c>
      <c r="F29" s="9">
        <f t="shared" si="2"/>
        <v>26.25</v>
      </c>
      <c r="G29" s="6"/>
    </row>
    <row r="30" spans="2:9" x14ac:dyDescent="0.3">
      <c r="B30" s="17">
        <v>3</v>
      </c>
      <c r="C30" s="18">
        <v>4000</v>
      </c>
      <c r="D30" s="17">
        <v>25</v>
      </c>
      <c r="E30" s="17">
        <v>200</v>
      </c>
      <c r="F30" s="9">
        <f t="shared" si="2"/>
        <v>8</v>
      </c>
      <c r="G30" s="6"/>
    </row>
    <row r="31" spans="2:9" x14ac:dyDescent="0.3">
      <c r="B31" s="17">
        <v>0</v>
      </c>
      <c r="C31" s="18">
        <v>0</v>
      </c>
      <c r="D31" s="17">
        <v>5</v>
      </c>
      <c r="E31" s="17">
        <v>10</v>
      </c>
      <c r="F31" s="9">
        <f t="shared" si="2"/>
        <v>2</v>
      </c>
      <c r="G31" s="6"/>
    </row>
    <row r="32" spans="2:9" x14ac:dyDescent="0.3">
      <c r="B32" s="17">
        <v>1</v>
      </c>
      <c r="C32" s="18">
        <v>1600</v>
      </c>
      <c r="D32" s="17">
        <v>8</v>
      </c>
      <c r="E32" s="17">
        <v>45</v>
      </c>
      <c r="F32" s="9">
        <f t="shared" si="2"/>
        <v>5.625</v>
      </c>
      <c r="G32" s="6"/>
    </row>
    <row r="33" spans="1:5" x14ac:dyDescent="0.3">
      <c r="A33" s="14" t="s">
        <v>150</v>
      </c>
      <c r="B33" s="14">
        <f>SUM(B18:B32)</f>
        <v>57</v>
      </c>
      <c r="C33" s="21">
        <f>SUM(C18:C32)</f>
        <v>655375</v>
      </c>
      <c r="D33" s="14">
        <f>SUM(D18:D32)</f>
        <v>393</v>
      </c>
      <c r="E33" s="20">
        <f>SUM(E18:E32)</f>
        <v>4539</v>
      </c>
    </row>
    <row r="36" spans="1:5" x14ac:dyDescent="0.3">
      <c r="A36" s="14" t="s">
        <v>153</v>
      </c>
    </row>
    <row r="38" spans="1:5" x14ac:dyDescent="0.3">
      <c r="A38" s="14" t="s">
        <v>151</v>
      </c>
      <c r="B38">
        <f>B13+B33</f>
        <v>201</v>
      </c>
      <c r="C38" s="11">
        <f>C13+C33</f>
        <v>3843535</v>
      </c>
      <c r="D38" s="12">
        <f>D13+D33</f>
        <v>1474</v>
      </c>
      <c r="E38" s="12">
        <f>E13+E33</f>
        <v>21574</v>
      </c>
    </row>
    <row r="39" spans="1:5" x14ac:dyDescent="0.3">
      <c r="B39" s="6">
        <f>B38/67</f>
        <v>3</v>
      </c>
      <c r="C39" s="22">
        <f>C38/67</f>
        <v>57366.194029850747</v>
      </c>
      <c r="D39" s="15">
        <f>D38/66</f>
        <v>22.333333333333332</v>
      </c>
      <c r="E39" s="15">
        <f>E38*34.79</f>
        <v>750559.46</v>
      </c>
    </row>
    <row r="40" spans="1:5" x14ac:dyDescent="0.3">
      <c r="C40" s="2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B27F-1776-4B67-8208-473D6B131F36}">
  <dimension ref="A1:B12"/>
  <sheetViews>
    <sheetView workbookViewId="0">
      <selection activeCell="B12" sqref="B2:B12"/>
    </sheetView>
  </sheetViews>
  <sheetFormatPr defaultRowHeight="14.4" x14ac:dyDescent="0.3"/>
  <cols>
    <col min="1" max="1" width="126" customWidth="1"/>
  </cols>
  <sheetData>
    <row r="1" spans="1:2" x14ac:dyDescent="0.3">
      <c r="A1" t="s">
        <v>6</v>
      </c>
    </row>
    <row r="2" spans="1:2" ht="129.6" x14ac:dyDescent="0.3">
      <c r="A2" s="1" t="s">
        <v>17</v>
      </c>
      <c r="B2">
        <f>8+12+8+9+1+6+12+10+11</f>
        <v>77</v>
      </c>
    </row>
    <row r="3" spans="1:2" ht="144" x14ac:dyDescent="0.3">
      <c r="A3" s="1" t="s">
        <v>29</v>
      </c>
      <c r="B3">
        <f>12+11+7+11+10+2</f>
        <v>53</v>
      </c>
    </row>
    <row r="4" spans="1:2" ht="172.8" x14ac:dyDescent="0.3">
      <c r="A4" s="1" t="s">
        <v>37</v>
      </c>
      <c r="B4">
        <f>11+11+11+10+11+11+9+11</f>
        <v>85</v>
      </c>
    </row>
    <row r="5" spans="1:2" ht="57.6" x14ac:dyDescent="0.3">
      <c r="A5" s="1" t="s">
        <v>52</v>
      </c>
      <c r="B5">
        <f>8+20</f>
        <v>28</v>
      </c>
    </row>
    <row r="6" spans="1:2" ht="86.4" x14ac:dyDescent="0.3">
      <c r="A6" s="1" t="s">
        <v>63</v>
      </c>
      <c r="B6">
        <f>5+12+16+5+11</f>
        <v>49</v>
      </c>
    </row>
    <row r="7" spans="1:2" ht="86.4" x14ac:dyDescent="0.3">
      <c r="A7" s="1" t="s">
        <v>74</v>
      </c>
      <c r="B7">
        <f>48+14+20+6+12+10</f>
        <v>110</v>
      </c>
    </row>
    <row r="8" spans="1:2" ht="230.4" x14ac:dyDescent="0.3">
      <c r="A8" s="1" t="s">
        <v>86</v>
      </c>
      <c r="B8">
        <f>2+2+7+10+10+1+1</f>
        <v>33</v>
      </c>
    </row>
    <row r="9" spans="1:2" ht="100.8" x14ac:dyDescent="0.3">
      <c r="A9" s="1" t="s">
        <v>95</v>
      </c>
      <c r="B9">
        <f>11+14+8</f>
        <v>33</v>
      </c>
    </row>
    <row r="10" spans="1:2" ht="43.2" x14ac:dyDescent="0.3">
      <c r="A10" s="1" t="s">
        <v>107</v>
      </c>
      <c r="B10">
        <f>11+10+5</f>
        <v>26</v>
      </c>
    </row>
    <row r="11" spans="1:2" ht="86.4" x14ac:dyDescent="0.3">
      <c r="A11" s="1" t="s">
        <v>115</v>
      </c>
      <c r="B11">
        <f>4+7+8</f>
        <v>19</v>
      </c>
    </row>
    <row r="12" spans="1:2" x14ac:dyDescent="0.3">
      <c r="B12">
        <f>SUM(B2:B11)</f>
        <v>513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B696-9ACB-4A75-9EC7-2281B2B62B7E}">
  <dimension ref="A1:C53"/>
  <sheetViews>
    <sheetView topLeftCell="A31" workbookViewId="0">
      <selection activeCell="C53" sqref="C53"/>
    </sheetView>
  </sheetViews>
  <sheetFormatPr defaultRowHeight="14.4" x14ac:dyDescent="0.3"/>
  <cols>
    <col min="2" max="2" width="25" customWidth="1"/>
  </cols>
  <sheetData>
    <row r="1" spans="1:3" x14ac:dyDescent="0.3">
      <c r="A1">
        <f>8+12+8+9+1+6+12+10+11</f>
        <v>77</v>
      </c>
      <c r="B1" t="s">
        <v>126</v>
      </c>
      <c r="C1">
        <v>8</v>
      </c>
    </row>
    <row r="2" spans="1:3" x14ac:dyDescent="0.3">
      <c r="A2">
        <f>12+11+7+11+10+2</f>
        <v>53</v>
      </c>
      <c r="B2" t="s">
        <v>127</v>
      </c>
      <c r="C2">
        <v>12</v>
      </c>
    </row>
    <row r="3" spans="1:3" x14ac:dyDescent="0.3">
      <c r="A3">
        <f>11+11+11+10+11+11+9+11</f>
        <v>85</v>
      </c>
      <c r="B3" t="s">
        <v>128</v>
      </c>
      <c r="C3">
        <v>8</v>
      </c>
    </row>
    <row r="4" spans="1:3" x14ac:dyDescent="0.3">
      <c r="A4">
        <f>8+20</f>
        <v>28</v>
      </c>
      <c r="B4" t="s">
        <v>129</v>
      </c>
      <c r="C4">
        <v>9</v>
      </c>
    </row>
    <row r="5" spans="1:3" x14ac:dyDescent="0.3">
      <c r="A5">
        <f>5+12+16+5+11</f>
        <v>49</v>
      </c>
      <c r="B5" t="s">
        <v>130</v>
      </c>
      <c r="C5">
        <v>1</v>
      </c>
    </row>
    <row r="6" spans="1:3" x14ac:dyDescent="0.3">
      <c r="A6">
        <f>48+14+20+6+12+10</f>
        <v>110</v>
      </c>
      <c r="B6" t="s">
        <v>131</v>
      </c>
      <c r="C6">
        <v>6</v>
      </c>
    </row>
    <row r="7" spans="1:3" x14ac:dyDescent="0.3">
      <c r="A7">
        <f>2+2+7+10+10+1+1</f>
        <v>33</v>
      </c>
      <c r="B7" t="s">
        <v>132</v>
      </c>
      <c r="C7">
        <v>12</v>
      </c>
    </row>
    <row r="8" spans="1:3" x14ac:dyDescent="0.3">
      <c r="A8">
        <f>11+14+8</f>
        <v>33</v>
      </c>
      <c r="B8" t="s">
        <v>133</v>
      </c>
      <c r="C8">
        <v>10</v>
      </c>
    </row>
    <row r="9" spans="1:3" x14ac:dyDescent="0.3">
      <c r="A9">
        <f>11+10+5</f>
        <v>26</v>
      </c>
      <c r="B9" t="s">
        <v>134</v>
      </c>
      <c r="C9">
        <v>11</v>
      </c>
    </row>
    <row r="10" spans="1:3" x14ac:dyDescent="0.3">
      <c r="A10">
        <f>4+7+8</f>
        <v>19</v>
      </c>
      <c r="B10" t="s">
        <v>135</v>
      </c>
      <c r="C10">
        <v>12</v>
      </c>
    </row>
    <row r="11" spans="1:3" x14ac:dyDescent="0.3">
      <c r="A11">
        <f>SUM(A1:A10)</f>
        <v>513</v>
      </c>
      <c r="C11">
        <v>11</v>
      </c>
    </row>
    <row r="12" spans="1:3" x14ac:dyDescent="0.3">
      <c r="C12">
        <v>7</v>
      </c>
    </row>
    <row r="13" spans="1:3" x14ac:dyDescent="0.3">
      <c r="C13">
        <v>11</v>
      </c>
    </row>
    <row r="14" spans="1:3" x14ac:dyDescent="0.3">
      <c r="C14">
        <v>10</v>
      </c>
    </row>
    <row r="15" spans="1:3" x14ac:dyDescent="0.3">
      <c r="C15">
        <v>2</v>
      </c>
    </row>
    <row r="16" spans="1:3" x14ac:dyDescent="0.3">
      <c r="C16">
        <v>11</v>
      </c>
    </row>
    <row r="17" spans="3:3" x14ac:dyDescent="0.3">
      <c r="C17">
        <v>11</v>
      </c>
    </row>
    <row r="18" spans="3:3" x14ac:dyDescent="0.3">
      <c r="C18">
        <v>11</v>
      </c>
    </row>
    <row r="19" spans="3:3" x14ac:dyDescent="0.3">
      <c r="C19">
        <v>10</v>
      </c>
    </row>
    <row r="20" spans="3:3" x14ac:dyDescent="0.3">
      <c r="C20">
        <v>11</v>
      </c>
    </row>
    <row r="21" spans="3:3" x14ac:dyDescent="0.3">
      <c r="C21">
        <v>11</v>
      </c>
    </row>
    <row r="22" spans="3:3" x14ac:dyDescent="0.3">
      <c r="C22">
        <v>9</v>
      </c>
    </row>
    <row r="23" spans="3:3" x14ac:dyDescent="0.3">
      <c r="C23">
        <v>11</v>
      </c>
    </row>
    <row r="24" spans="3:3" x14ac:dyDescent="0.3">
      <c r="C24">
        <v>8</v>
      </c>
    </row>
    <row r="25" spans="3:3" x14ac:dyDescent="0.3">
      <c r="C25">
        <v>20</v>
      </c>
    </row>
    <row r="26" spans="3:3" x14ac:dyDescent="0.3">
      <c r="C26">
        <v>5</v>
      </c>
    </row>
    <row r="27" spans="3:3" x14ac:dyDescent="0.3">
      <c r="C27">
        <v>12</v>
      </c>
    </row>
    <row r="28" spans="3:3" x14ac:dyDescent="0.3">
      <c r="C28">
        <v>16</v>
      </c>
    </row>
    <row r="29" spans="3:3" x14ac:dyDescent="0.3">
      <c r="C29">
        <v>5</v>
      </c>
    </row>
    <row r="30" spans="3:3" x14ac:dyDescent="0.3">
      <c r="C30">
        <v>11</v>
      </c>
    </row>
    <row r="31" spans="3:3" x14ac:dyDescent="0.3">
      <c r="C31">
        <v>48</v>
      </c>
    </row>
    <row r="32" spans="3:3" x14ac:dyDescent="0.3">
      <c r="C32">
        <v>14</v>
      </c>
    </row>
    <row r="33" spans="3:3" x14ac:dyDescent="0.3">
      <c r="C33">
        <v>20</v>
      </c>
    </row>
    <row r="34" spans="3:3" x14ac:dyDescent="0.3">
      <c r="C34">
        <v>6</v>
      </c>
    </row>
    <row r="35" spans="3:3" x14ac:dyDescent="0.3">
      <c r="C35">
        <v>12</v>
      </c>
    </row>
    <row r="36" spans="3:3" x14ac:dyDescent="0.3">
      <c r="C36">
        <v>10</v>
      </c>
    </row>
    <row r="37" spans="3:3" x14ac:dyDescent="0.3">
      <c r="C37">
        <v>2</v>
      </c>
    </row>
    <row r="38" spans="3:3" x14ac:dyDescent="0.3">
      <c r="C38">
        <v>2</v>
      </c>
    </row>
    <row r="39" spans="3:3" x14ac:dyDescent="0.3">
      <c r="C39">
        <v>7</v>
      </c>
    </row>
    <row r="40" spans="3:3" x14ac:dyDescent="0.3">
      <c r="C40">
        <v>10</v>
      </c>
    </row>
    <row r="41" spans="3:3" x14ac:dyDescent="0.3">
      <c r="C41">
        <v>10</v>
      </c>
    </row>
    <row r="42" spans="3:3" x14ac:dyDescent="0.3">
      <c r="C42">
        <v>1</v>
      </c>
    </row>
    <row r="43" spans="3:3" x14ac:dyDescent="0.3">
      <c r="C43">
        <v>1</v>
      </c>
    </row>
    <row r="44" spans="3:3" x14ac:dyDescent="0.3">
      <c r="C44">
        <v>11</v>
      </c>
    </row>
    <row r="45" spans="3:3" x14ac:dyDescent="0.3">
      <c r="C45">
        <v>14</v>
      </c>
    </row>
    <row r="46" spans="3:3" x14ac:dyDescent="0.3">
      <c r="C46">
        <v>8</v>
      </c>
    </row>
    <row r="47" spans="3:3" x14ac:dyDescent="0.3">
      <c r="C47">
        <v>11</v>
      </c>
    </row>
    <row r="48" spans="3:3" x14ac:dyDescent="0.3">
      <c r="C48">
        <v>10</v>
      </c>
    </row>
    <row r="49" spans="3:3" x14ac:dyDescent="0.3">
      <c r="C49">
        <v>5</v>
      </c>
    </row>
    <row r="50" spans="3:3" x14ac:dyDescent="0.3">
      <c r="C50">
        <v>4</v>
      </c>
    </row>
    <row r="51" spans="3:3" x14ac:dyDescent="0.3">
      <c r="C51">
        <v>7</v>
      </c>
    </row>
    <row r="52" spans="3:3" x14ac:dyDescent="0.3">
      <c r="C52">
        <v>8</v>
      </c>
    </row>
    <row r="53" spans="3:3" x14ac:dyDescent="0.3">
      <c r="C53">
        <f>MEDIAN(C1:C52)</f>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32C2D5AB95F4DB246728E6C4CA6F9" ma:contentTypeVersion="16" ma:contentTypeDescription="Create a new document." ma:contentTypeScope="" ma:versionID="1475bbd7a293aeb565a73fdbb29c69e5">
  <xsd:schema xmlns:xsd="http://www.w3.org/2001/XMLSchema" xmlns:xs="http://www.w3.org/2001/XMLSchema" xmlns:p="http://schemas.microsoft.com/office/2006/metadata/properties" xmlns:ns2="641f49fc-ad5e-4340-b9d2-522aac31aaa1" xmlns:ns3="1841303b-a6df-47ba-89eb-d33f70049787" targetNamespace="http://schemas.microsoft.com/office/2006/metadata/properties" ma:root="true" ma:fieldsID="1f8c3f7bf8c155448bb7f5d04d920d7b" ns2:_="" ns3:_="">
    <xsd:import namespace="641f49fc-ad5e-4340-b9d2-522aac31aaa1"/>
    <xsd:import namespace="1841303b-a6df-47ba-89eb-d33f7004978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f49fc-ad5e-4340-b9d2-522aac31aa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67067c5-dbcc-4c72-8750-fc80951082a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41303b-a6df-47ba-89eb-d33f7004978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e2901db-c235-4cf8-947a-766cfd7824c8}" ma:internalName="TaxCatchAll" ma:showField="CatchAllData" ma:web="1841303b-a6df-47ba-89eb-d33f7004978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1f49fc-ad5e-4340-b9d2-522aac31aaa1">
      <Terms xmlns="http://schemas.microsoft.com/office/infopath/2007/PartnerControls"/>
    </lcf76f155ced4ddcb4097134ff3c332f>
    <TaxCatchAll xmlns="1841303b-a6df-47ba-89eb-d33f70049787" xsi:nil="true"/>
  </documentManagement>
</p:properties>
</file>

<file path=customXml/itemProps1.xml><?xml version="1.0" encoding="utf-8"?>
<ds:datastoreItem xmlns:ds="http://schemas.openxmlformats.org/officeDocument/2006/customXml" ds:itemID="{9DF87839-AF5A-4E44-8F51-7712A6EC4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1f49fc-ad5e-4340-b9d2-522aac31aaa1"/>
    <ds:schemaRef ds:uri="1841303b-a6df-47ba-89eb-d33f70049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7E5825-AA74-4472-938F-718718F092B1}">
  <ds:schemaRefs>
    <ds:schemaRef ds:uri="http://schemas.microsoft.com/sharepoint/v3/contenttype/forms"/>
  </ds:schemaRefs>
</ds:datastoreItem>
</file>

<file path=customXml/itemProps3.xml><?xml version="1.0" encoding="utf-8"?>
<ds:datastoreItem xmlns:ds="http://schemas.openxmlformats.org/officeDocument/2006/customXml" ds:itemID="{6F50336B-E729-465A-9087-C3E51BEC9F83}">
  <ds:schemaRefs>
    <ds:schemaRef ds:uri="http://schemas.microsoft.com/office/2006/metadata/properties"/>
    <ds:schemaRef ds:uri="http://schemas.microsoft.com/office/infopath/2007/PartnerControls"/>
    <ds:schemaRef ds:uri="641f49fc-ad5e-4340-b9d2-522aac31aaa1"/>
    <ds:schemaRef ds:uri="1841303b-a6df-47ba-89eb-d33f700497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Reports</vt:lpstr>
      <vt:lpstr>Summary Stats</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Lorin Ditzler</dc:creator>
  <cp:lastModifiedBy>Lorin Ditzler</cp:lastModifiedBy>
  <dcterms:created xsi:type="dcterms:W3CDTF">2026-01-06T01:46:37Z</dcterms:created>
  <dcterms:modified xsi:type="dcterms:W3CDTF">2026-02-19T18:18:45Z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0x010100F0232C2D5AB95F4DB246728E6C4CA6F9</vt:lpwstr>
  </property>
  <property fmtid="{D5CDD505-2E9C-101B-9397-08002B2CF9AE}" pid="3" name="MediaServiceImageTags">
    <vt:lpwstr/>
  </property>
</Properties>
</file>